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лагоустройство" sheetId="3" r:id="rId1"/>
    <sheet name="Лист2" sheetId="5" r:id="rId2"/>
  </sheets>
  <definedNames>
    <definedName name="_xlnm.Print_Area" localSheetId="0">благоустройство!$A$1:$M$49</definedName>
  </definedNames>
  <calcPr calcId="125725"/>
</workbook>
</file>

<file path=xl/calcChain.xml><?xml version="1.0" encoding="utf-8"?>
<calcChain xmlns="http://schemas.openxmlformats.org/spreadsheetml/2006/main">
  <c r="G32" i="3"/>
  <c r="G31"/>
  <c r="G30"/>
  <c r="G29"/>
  <c r="J29" s="1"/>
  <c r="G28"/>
  <c r="G27"/>
  <c r="G26"/>
  <c r="G25"/>
  <c r="G24"/>
  <c r="G23"/>
  <c r="G22"/>
  <c r="G21"/>
  <c r="G20"/>
  <c r="G19"/>
  <c r="G18"/>
  <c r="K18" s="1"/>
  <c r="G17"/>
  <c r="G16"/>
  <c r="K16" s="1"/>
  <c r="G15"/>
  <c r="G14"/>
  <c r="K31"/>
  <c r="K25"/>
  <c r="K24"/>
  <c r="K17"/>
  <c r="K19"/>
  <c r="K20"/>
  <c r="K21"/>
  <c r="J23"/>
  <c r="M22" l="1"/>
  <c r="J22"/>
  <c r="M27"/>
  <c r="L32" l="1"/>
  <c r="J30"/>
  <c r="J28"/>
  <c r="L30" l="1"/>
  <c r="L23" l="1"/>
  <c r="L17" l="1"/>
  <c r="L31" l="1"/>
  <c r="I35" l="1"/>
  <c r="L19"/>
  <c r="M19" s="1"/>
  <c r="M17"/>
  <c r="H16"/>
  <c r="L16" s="1"/>
  <c r="L15"/>
  <c r="L14"/>
  <c r="L18"/>
  <c r="M18" s="1"/>
  <c r="L21"/>
  <c r="M21" s="1"/>
  <c r="L25"/>
  <c r="M25" s="1"/>
  <c r="L26"/>
  <c r="L24" l="1"/>
  <c r="M24" s="1"/>
  <c r="H35"/>
  <c r="L28"/>
  <c r="L29"/>
  <c r="L20"/>
  <c r="M20" s="1"/>
  <c r="M31"/>
  <c r="M35" l="1"/>
</calcChain>
</file>

<file path=xl/sharedStrings.xml><?xml version="1.0" encoding="utf-8"?>
<sst xmlns="http://schemas.openxmlformats.org/spreadsheetml/2006/main" count="55" uniqueCount="50">
  <si>
    <t>ПОГОДЖЕНО:</t>
  </si>
  <si>
    <t>ЗАТВЕРДЖУЮ</t>
  </si>
  <si>
    <t>______________________ 20___ р.</t>
  </si>
  <si>
    <t xml:space="preserve">ШТАТНИЙ РОЗПИС </t>
  </si>
  <si>
    <t>N з/п</t>
  </si>
  <si>
    <t>Назва структурного підрозділу</t>
  </si>
  <si>
    <t>Посада</t>
  </si>
  <si>
    <t xml:space="preserve">Код класифі-катора професій </t>
  </si>
  <si>
    <t>Кількість штатних одиниць</t>
  </si>
  <si>
    <t>Посадові оклади, грн.</t>
  </si>
  <si>
    <t>Місячний фонд заробітної плати, грн.</t>
  </si>
  <si>
    <t>Бухгалтер І кат.</t>
  </si>
  <si>
    <t>УСЬОГО:</t>
  </si>
  <si>
    <t>Директор: ____________Баранов М.М.</t>
  </si>
  <si>
    <t>Фонд заробітної плати на рік, грн.</t>
  </si>
  <si>
    <t>Робітник парку</t>
  </si>
  <si>
    <t>Робітник звалища</t>
  </si>
  <si>
    <t>Прибиральник кладовища</t>
  </si>
  <si>
    <t>Робітник озеленювач</t>
  </si>
  <si>
    <t>Робітник пляжу</t>
  </si>
  <si>
    <t>Електрик</t>
  </si>
  <si>
    <t>Доплата 
до МЗП, грн.</t>
  </si>
  <si>
    <t>Допл.за 
викор. Дез.засобів (грн.)</t>
  </si>
  <si>
    <t xml:space="preserve">Тракторист </t>
  </si>
  <si>
    <t xml:space="preserve">Машинист бульдозеру </t>
  </si>
  <si>
    <t xml:space="preserve">Сторож </t>
  </si>
  <si>
    <t>Диспетчер</t>
  </si>
  <si>
    <t xml:space="preserve">штат у кількості 33 штатних одиниць </t>
  </si>
  <si>
    <t>Економіст</t>
  </si>
  <si>
    <t>2411.2</t>
  </si>
  <si>
    <t>1221.2</t>
  </si>
  <si>
    <t xml:space="preserve">       </t>
  </si>
  <si>
    <t>Розряди</t>
  </si>
  <si>
    <t xml:space="preserve">                              Дільниця благоустрою МКП «Карат»</t>
  </si>
  <si>
    <t>Дільниця благоустрою МКП «Карат»</t>
  </si>
  <si>
    <t>Інспектор благоустрою</t>
  </si>
  <si>
    <t>Майстер благоустрою</t>
  </si>
  <si>
    <t>Робітник з благоустрою</t>
  </si>
  <si>
    <t>ввод з 01.04 по 01.10</t>
  </si>
  <si>
    <t xml:space="preserve">                 </t>
  </si>
  <si>
    <t xml:space="preserve">  (підпис)</t>
  </si>
  <si>
    <t>Водій   автопідіймача  ( до 1,5 т )</t>
  </si>
  <si>
    <t>Допл. за кланість
25% (грн.)</t>
  </si>
  <si>
    <t xml:space="preserve">Надбавки (грн.)
Ночн.
20%
</t>
  </si>
  <si>
    <t xml:space="preserve">Водій автотранспортного
засобу (асенізаційна від 1,5 до 3 т)
</t>
  </si>
  <si>
    <t xml:space="preserve">Водій автотранспортного
засобу (сміттєвоз від 3 до 5 т )
</t>
  </si>
  <si>
    <t>Летнікова О.І.</t>
  </si>
  <si>
    <t>з місячним фондом заробітної плати
 Сто сорок тисяч вісімсот вісімнадцять грн., 00 коп.</t>
  </si>
  <si>
    <t>вводиться в дію з   01  вересня  2019 р.</t>
  </si>
  <si>
    <t>Голова міської ради     _________Антоненко В.В. _________________20__р.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</si>
</sst>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63"/>
      <name val="Arial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0" fillId="0" borderId="0" xfId="0" applyAlignment="1"/>
    <xf numFmtId="0" fontId="0" fillId="0" borderId="9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" fontId="1" fillId="0" borderId="5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3" borderId="5" xfId="0" applyNumberFormat="1" applyFont="1" applyFill="1" applyBorder="1" applyAlignment="1">
      <alignment horizontal="center" vertical="top" wrapText="1"/>
    </xf>
    <xf numFmtId="0" fontId="12" fillId="0" borderId="0" xfId="0" applyFont="1"/>
    <xf numFmtId="1" fontId="1" fillId="0" borderId="17" xfId="0" applyNumberFormat="1" applyFont="1" applyBorder="1" applyAlignment="1">
      <alignment horizontal="center" vertical="top" wrapText="1"/>
    </xf>
    <xf numFmtId="0" fontId="0" fillId="0" borderId="15" xfId="0" applyBorder="1"/>
    <xf numFmtId="0" fontId="2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0" fillId="0" borderId="17" xfId="0" applyBorder="1"/>
    <xf numFmtId="1" fontId="1" fillId="0" borderId="15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/>
    <xf numFmtId="1" fontId="13" fillId="0" borderId="0" xfId="0" applyNumberFormat="1" applyFont="1"/>
    <xf numFmtId="0" fontId="1" fillId="3" borderId="5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21" zoomScaleSheetLayoutView="100" workbookViewId="0">
      <selection activeCell="F4" sqref="F4:L4"/>
    </sheetView>
  </sheetViews>
  <sheetFormatPr defaultRowHeight="15"/>
  <cols>
    <col min="1" max="1" width="4.5703125" customWidth="1"/>
    <col min="2" max="2" width="10.28515625" customWidth="1"/>
    <col min="3" max="3" width="20.85546875" customWidth="1"/>
    <col min="4" max="4" width="6.140625" customWidth="1"/>
    <col min="10" max="10" width="8.140625" customWidth="1"/>
  </cols>
  <sheetData>
    <row r="1" spans="1:13" ht="15.75">
      <c r="J1" s="26"/>
    </row>
    <row r="2" spans="1:13" ht="15.6" customHeight="1">
      <c r="A2" s="65" t="s">
        <v>0</v>
      </c>
      <c r="B2" s="65"/>
      <c r="C2" s="65"/>
      <c r="D2" s="30"/>
      <c r="F2" s="57" t="s">
        <v>1</v>
      </c>
      <c r="G2" s="57"/>
      <c r="H2" s="57"/>
      <c r="I2" s="57"/>
      <c r="J2" s="57"/>
      <c r="K2" s="57"/>
      <c r="L2" s="57"/>
    </row>
    <row r="3" spans="1:13" ht="14.45" customHeight="1">
      <c r="A3" s="66" t="s">
        <v>49</v>
      </c>
      <c r="B3" s="66"/>
      <c r="C3" s="66"/>
      <c r="D3" s="31"/>
      <c r="F3" s="57" t="s">
        <v>27</v>
      </c>
      <c r="G3" s="57"/>
      <c r="H3" s="57"/>
      <c r="I3" s="57"/>
      <c r="J3" s="57"/>
      <c r="K3" s="57"/>
      <c r="L3" s="57"/>
    </row>
    <row r="4" spans="1:13" ht="33" customHeight="1">
      <c r="A4" s="66"/>
      <c r="B4" s="66"/>
      <c r="C4" s="66"/>
      <c r="D4" s="6"/>
      <c r="F4" s="63" t="s">
        <v>47</v>
      </c>
      <c r="G4" s="64"/>
      <c r="H4" s="64"/>
      <c r="I4" s="64"/>
      <c r="J4" s="64"/>
      <c r="K4" s="64"/>
      <c r="L4" s="64"/>
    </row>
    <row r="5" spans="1:13">
      <c r="A5" s="56"/>
      <c r="B5" s="56"/>
      <c r="C5" s="56"/>
      <c r="D5" s="28"/>
      <c r="F5" s="57" t="s">
        <v>13</v>
      </c>
      <c r="G5" s="57"/>
      <c r="H5" s="57"/>
      <c r="I5" s="57"/>
      <c r="J5" s="57"/>
      <c r="K5" s="57"/>
      <c r="L5" s="57"/>
    </row>
    <row r="6" spans="1:13">
      <c r="A6" s="60"/>
      <c r="B6" s="60"/>
      <c r="C6" s="60"/>
      <c r="D6" s="29"/>
      <c r="F6" s="57" t="s">
        <v>2</v>
      </c>
      <c r="G6" s="57"/>
      <c r="H6" s="57"/>
      <c r="I6" s="57"/>
      <c r="J6" s="57"/>
      <c r="K6" s="57"/>
      <c r="L6" s="57"/>
    </row>
    <row r="7" spans="1:13" ht="15.75">
      <c r="A7" s="3"/>
      <c r="B7" s="5"/>
      <c r="C7" s="7"/>
      <c r="D7" s="7"/>
    </row>
    <row r="8" spans="1:13">
      <c r="A8" s="60"/>
      <c r="B8" s="60"/>
      <c r="C8" s="60"/>
      <c r="D8" s="60"/>
      <c r="E8" s="60"/>
    </row>
    <row r="9" spans="1:13" ht="15.75">
      <c r="A9" s="4"/>
      <c r="B9" s="5"/>
      <c r="C9" s="2"/>
      <c r="D9" s="2"/>
    </row>
    <row r="10" spans="1:13" ht="18.75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3" ht="15.75">
      <c r="A11" s="52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 ht="16.5" thickBot="1">
      <c r="A12" s="9"/>
      <c r="B12" s="9"/>
      <c r="C12" s="62" t="s">
        <v>33</v>
      </c>
      <c r="D12" s="62"/>
      <c r="E12" s="62"/>
      <c r="F12" s="62"/>
      <c r="G12" s="62"/>
      <c r="H12" s="62"/>
      <c r="I12" s="9"/>
      <c r="J12" s="9"/>
      <c r="K12" s="9"/>
      <c r="L12" s="9"/>
    </row>
    <row r="13" spans="1:13" ht="69.75" customHeight="1" thickTop="1" thickBot="1">
      <c r="A13" s="17" t="s">
        <v>4</v>
      </c>
      <c r="B13" s="18" t="s">
        <v>5</v>
      </c>
      <c r="C13" s="18" t="s">
        <v>6</v>
      </c>
      <c r="D13" s="18" t="s">
        <v>32</v>
      </c>
      <c r="E13" s="18" t="s">
        <v>7</v>
      </c>
      <c r="F13" s="18" t="s">
        <v>8</v>
      </c>
      <c r="G13" s="18" t="s">
        <v>9</v>
      </c>
      <c r="H13" s="18" t="s">
        <v>22</v>
      </c>
      <c r="I13" s="18" t="s">
        <v>43</v>
      </c>
      <c r="J13" s="18" t="s">
        <v>42</v>
      </c>
      <c r="K13" s="18" t="s">
        <v>21</v>
      </c>
      <c r="L13" s="18" t="s">
        <v>10</v>
      </c>
      <c r="M13" s="19" t="s">
        <v>14</v>
      </c>
    </row>
    <row r="14" spans="1:13" ht="16.5" thickTop="1" thickBot="1">
      <c r="A14" s="11">
        <v>1</v>
      </c>
      <c r="B14" s="53" t="s">
        <v>34</v>
      </c>
      <c r="C14" s="12" t="s">
        <v>36</v>
      </c>
      <c r="D14" s="10"/>
      <c r="E14" s="10" t="s">
        <v>30</v>
      </c>
      <c r="F14" s="10">
        <v>1</v>
      </c>
      <c r="G14" s="32">
        <f>1921*1.4*2</f>
        <v>5378.7999999999993</v>
      </c>
      <c r="H14" s="10"/>
      <c r="I14" s="10"/>
      <c r="J14" s="10"/>
      <c r="K14" s="32"/>
      <c r="L14" s="32">
        <f>(G14+K14)*F14</f>
        <v>5378.7999999999993</v>
      </c>
      <c r="M14" s="33">
        <v>61860</v>
      </c>
    </row>
    <row r="15" spans="1:13" ht="15.75" thickBot="1">
      <c r="A15" s="11">
        <v>2</v>
      </c>
      <c r="B15" s="54"/>
      <c r="C15" s="12" t="s">
        <v>35</v>
      </c>
      <c r="D15" s="10"/>
      <c r="E15" s="10" t="s">
        <v>30</v>
      </c>
      <c r="F15" s="10">
        <v>1</v>
      </c>
      <c r="G15" s="32">
        <f>1921*1.4*1.8</f>
        <v>4840.9199999999992</v>
      </c>
      <c r="H15" s="10"/>
      <c r="I15" s="10"/>
      <c r="J15" s="10"/>
      <c r="K15" s="32"/>
      <c r="L15" s="32">
        <f>(G15+K15)*F15</f>
        <v>4840.9199999999992</v>
      </c>
      <c r="M15" s="33">
        <v>55668</v>
      </c>
    </row>
    <row r="16" spans="1:13" ht="15.75" thickBot="1">
      <c r="A16" s="11">
        <v>3</v>
      </c>
      <c r="B16" s="54"/>
      <c r="C16" s="12" t="s">
        <v>37</v>
      </c>
      <c r="D16" s="10"/>
      <c r="E16" s="10">
        <v>9161</v>
      </c>
      <c r="F16" s="10">
        <v>1</v>
      </c>
      <c r="G16" s="32">
        <f>1921*1.26*1.4</f>
        <v>3388.6439999999998</v>
      </c>
      <c r="H16" s="32">
        <f>G16*0.1</f>
        <v>338.86439999999999</v>
      </c>
      <c r="I16" s="10"/>
      <c r="J16" s="10"/>
      <c r="K16" s="32">
        <f>4173-G16-339</f>
        <v>445.35600000000022</v>
      </c>
      <c r="L16" s="32">
        <f>(G16+K16+H16)*F16</f>
        <v>4172.8644000000004</v>
      </c>
      <c r="M16" s="33">
        <v>48576</v>
      </c>
    </row>
    <row r="17" spans="1:15" ht="15.75" thickBot="1">
      <c r="A17" s="11">
        <v>4</v>
      </c>
      <c r="B17" s="54"/>
      <c r="C17" s="12" t="s">
        <v>37</v>
      </c>
      <c r="D17" s="10"/>
      <c r="E17" s="10">
        <v>9161</v>
      </c>
      <c r="F17" s="50">
        <v>4</v>
      </c>
      <c r="G17" s="32">
        <f>1921*1.26*1.4</f>
        <v>3388.6439999999998</v>
      </c>
      <c r="H17" s="10"/>
      <c r="I17" s="10"/>
      <c r="J17" s="10"/>
      <c r="K17" s="32">
        <f t="shared" ref="K17:K21" si="0">4173-G17</f>
        <v>784.35600000000022</v>
      </c>
      <c r="L17" s="32">
        <f>(G17+K17)*F17</f>
        <v>16692</v>
      </c>
      <c r="M17" s="33">
        <f>L17*12</f>
        <v>200304</v>
      </c>
    </row>
    <row r="18" spans="1:15" ht="15.75" thickBot="1">
      <c r="A18" s="11">
        <v>5</v>
      </c>
      <c r="B18" s="54"/>
      <c r="C18" s="12" t="s">
        <v>37</v>
      </c>
      <c r="D18" s="10"/>
      <c r="E18" s="10">
        <v>9161</v>
      </c>
      <c r="F18" s="50">
        <v>3</v>
      </c>
      <c r="G18" s="32">
        <f>1921*1.26*1.4</f>
        <v>3388.6439999999998</v>
      </c>
      <c r="H18" s="10"/>
      <c r="I18" s="10"/>
      <c r="J18" s="10"/>
      <c r="K18" s="32">
        <f t="shared" si="0"/>
        <v>784.35600000000022</v>
      </c>
      <c r="L18" s="32">
        <f t="shared" ref="L18:L26" si="1">(G18+K18)*F18</f>
        <v>12519</v>
      </c>
      <c r="M18" s="33">
        <f>L18*12</f>
        <v>150228</v>
      </c>
    </row>
    <row r="19" spans="1:15" ht="15.75" thickBot="1">
      <c r="A19" s="11">
        <v>6</v>
      </c>
      <c r="B19" s="54"/>
      <c r="C19" s="12" t="s">
        <v>15</v>
      </c>
      <c r="D19" s="10"/>
      <c r="E19" s="10">
        <v>9161</v>
      </c>
      <c r="F19" s="50">
        <v>2</v>
      </c>
      <c r="G19" s="32">
        <f>1921*1.4*1.05</f>
        <v>2823.87</v>
      </c>
      <c r="H19" s="10"/>
      <c r="I19" s="10"/>
      <c r="J19" s="10"/>
      <c r="K19" s="32">
        <f t="shared" si="0"/>
        <v>1349.13</v>
      </c>
      <c r="L19" s="32">
        <f>(G19+K19)*F19</f>
        <v>8346</v>
      </c>
      <c r="M19" s="33">
        <f>L19*12</f>
        <v>100152</v>
      </c>
    </row>
    <row r="20" spans="1:15" ht="15.75" thickBot="1">
      <c r="A20" s="11">
        <v>7</v>
      </c>
      <c r="B20" s="54"/>
      <c r="C20" s="12" t="s">
        <v>16</v>
      </c>
      <c r="D20" s="10"/>
      <c r="E20" s="10">
        <v>9161</v>
      </c>
      <c r="F20" s="50">
        <v>1</v>
      </c>
      <c r="G20" s="32">
        <f>1921*1.4*1.26</f>
        <v>3388.6439999999998</v>
      </c>
      <c r="H20" s="10"/>
      <c r="I20" s="10"/>
      <c r="J20" s="10"/>
      <c r="K20" s="32">
        <f t="shared" si="0"/>
        <v>784.35600000000022</v>
      </c>
      <c r="L20" s="32">
        <f>(G20+K20)*F20</f>
        <v>4173</v>
      </c>
      <c r="M20" s="33">
        <f t="shared" ref="M20:M25" si="2">L20*12</f>
        <v>50076</v>
      </c>
    </row>
    <row r="21" spans="1:15" ht="26.25" thickBot="1">
      <c r="A21" s="11">
        <v>8</v>
      </c>
      <c r="B21" s="54"/>
      <c r="C21" s="12" t="s">
        <v>17</v>
      </c>
      <c r="D21" s="10"/>
      <c r="E21" s="10">
        <v>5143</v>
      </c>
      <c r="F21" s="10">
        <v>3</v>
      </c>
      <c r="G21" s="32">
        <f>1921*1.4*1.26</f>
        <v>3388.6439999999998</v>
      </c>
      <c r="H21" s="10"/>
      <c r="I21" s="10"/>
      <c r="J21" s="10"/>
      <c r="K21" s="32">
        <f t="shared" si="0"/>
        <v>784.35600000000022</v>
      </c>
      <c r="L21" s="32">
        <f t="shared" si="1"/>
        <v>12519</v>
      </c>
      <c r="M21" s="33">
        <f t="shared" si="2"/>
        <v>150228</v>
      </c>
    </row>
    <row r="22" spans="1:15" ht="15.75" thickBot="1">
      <c r="A22" s="11">
        <v>9</v>
      </c>
      <c r="B22" s="54"/>
      <c r="C22" s="12" t="s">
        <v>23</v>
      </c>
      <c r="D22" s="10"/>
      <c r="E22" s="10">
        <v>8331</v>
      </c>
      <c r="F22" s="10">
        <v>2</v>
      </c>
      <c r="G22" s="43">
        <f>1921*1.76*1.4</f>
        <v>4733.3440000000001</v>
      </c>
      <c r="H22" s="10"/>
      <c r="I22" s="10"/>
      <c r="J22" s="32">
        <f>G22*25%</f>
        <v>1183.336</v>
      </c>
      <c r="K22" s="32"/>
      <c r="L22" s="32">
        <v>11340</v>
      </c>
      <c r="M22" s="33">
        <f>L22*12</f>
        <v>136080</v>
      </c>
    </row>
    <row r="23" spans="1:15" ht="39.75" customHeight="1" thickBot="1">
      <c r="A23" s="11">
        <v>10</v>
      </c>
      <c r="B23" s="54"/>
      <c r="C23" s="12" t="s">
        <v>44</v>
      </c>
      <c r="D23" s="10"/>
      <c r="E23" s="10">
        <v>8322</v>
      </c>
      <c r="F23" s="10">
        <v>0.5</v>
      </c>
      <c r="G23" s="37">
        <f>1921*1.4*1.76</f>
        <v>4733.3439999999991</v>
      </c>
      <c r="H23" s="10"/>
      <c r="I23" s="10"/>
      <c r="J23" s="32">
        <f>G23*25%</f>
        <v>1183.3359999999998</v>
      </c>
      <c r="K23" s="32"/>
      <c r="L23" s="32">
        <f>(G23+J23)*F23</f>
        <v>2958.3399999999992</v>
      </c>
      <c r="M23" s="33">
        <v>34020</v>
      </c>
    </row>
    <row r="24" spans="1:15" ht="20.25" customHeight="1" thickBot="1">
      <c r="A24" s="11">
        <v>11</v>
      </c>
      <c r="B24" s="54"/>
      <c r="C24" s="12" t="s">
        <v>18</v>
      </c>
      <c r="D24" s="10"/>
      <c r="E24" s="10">
        <v>6113</v>
      </c>
      <c r="F24" s="10">
        <v>3</v>
      </c>
      <c r="G24" s="32">
        <f>1921*1.4*1.05</f>
        <v>2823.87</v>
      </c>
      <c r="H24" s="32"/>
      <c r="I24" s="32"/>
      <c r="J24" s="32"/>
      <c r="K24" s="32">
        <f>4173-G24</f>
        <v>1349.13</v>
      </c>
      <c r="L24" s="32">
        <f>(G24+K24)*F24</f>
        <v>12519</v>
      </c>
      <c r="M24" s="33">
        <f>L24*12</f>
        <v>150228</v>
      </c>
      <c r="O24" t="s">
        <v>38</v>
      </c>
    </row>
    <row r="25" spans="1:15" ht="20.25" customHeight="1" thickBot="1">
      <c r="A25" s="11">
        <v>12</v>
      </c>
      <c r="B25" s="54"/>
      <c r="C25" s="12" t="s">
        <v>19</v>
      </c>
      <c r="D25" s="10"/>
      <c r="E25" s="10">
        <v>9161</v>
      </c>
      <c r="F25" s="10">
        <v>1</v>
      </c>
      <c r="G25" s="32">
        <f>1921*1.4*1.12</f>
        <v>3012.1279999999997</v>
      </c>
      <c r="H25" s="10"/>
      <c r="I25" s="10"/>
      <c r="J25" s="10"/>
      <c r="K25" s="32">
        <f>4173-G25</f>
        <v>1160.8720000000003</v>
      </c>
      <c r="L25" s="32">
        <f t="shared" si="1"/>
        <v>4173</v>
      </c>
      <c r="M25" s="33">
        <f t="shared" si="2"/>
        <v>50076</v>
      </c>
      <c r="O25" t="s">
        <v>38</v>
      </c>
    </row>
    <row r="26" spans="1:15" ht="15.75" thickBot="1">
      <c r="A26" s="11">
        <v>13</v>
      </c>
      <c r="B26" s="54"/>
      <c r="C26" s="12" t="s">
        <v>11</v>
      </c>
      <c r="D26" s="10"/>
      <c r="E26" s="10" t="s">
        <v>29</v>
      </c>
      <c r="F26" s="10">
        <v>0.5</v>
      </c>
      <c r="G26" s="32">
        <f>1921*1.4*2.18</f>
        <v>5862.8919999999998</v>
      </c>
      <c r="H26" s="32"/>
      <c r="I26" s="32"/>
      <c r="J26" s="32"/>
      <c r="K26" s="32"/>
      <c r="L26" s="32">
        <f t="shared" si="1"/>
        <v>2931.4459999999999</v>
      </c>
      <c r="M26" s="33">
        <v>33252</v>
      </c>
      <c r="O26" t="s">
        <v>38</v>
      </c>
    </row>
    <row r="27" spans="1:15" ht="15.75" thickBot="1">
      <c r="A27" s="11">
        <v>14</v>
      </c>
      <c r="B27" s="54"/>
      <c r="C27" s="12" t="s">
        <v>20</v>
      </c>
      <c r="D27" s="10">
        <v>4</v>
      </c>
      <c r="E27" s="10">
        <v>3113</v>
      </c>
      <c r="F27" s="10">
        <v>2</v>
      </c>
      <c r="G27" s="43">
        <f>1921*1.4*1.35*1.46</f>
        <v>5300.8073999999997</v>
      </c>
      <c r="H27" s="10"/>
      <c r="I27" s="10"/>
      <c r="J27" s="10"/>
      <c r="K27" s="32"/>
      <c r="L27" s="32">
        <v>10160</v>
      </c>
      <c r="M27" s="33">
        <f>L27*12</f>
        <v>121920</v>
      </c>
    </row>
    <row r="28" spans="1:15" ht="15.75" thickBot="1">
      <c r="A28" s="11">
        <v>15</v>
      </c>
      <c r="B28" s="54"/>
      <c r="C28" s="12" t="s">
        <v>24</v>
      </c>
      <c r="D28" s="10"/>
      <c r="E28" s="10">
        <v>8332</v>
      </c>
      <c r="F28" s="10">
        <v>1</v>
      </c>
      <c r="G28" s="32">
        <f>1921*1.4*1.58</f>
        <v>4249.2519999999995</v>
      </c>
      <c r="H28" s="10"/>
      <c r="I28" s="10"/>
      <c r="J28" s="32">
        <f>G28*25%</f>
        <v>1062.3129999999999</v>
      </c>
      <c r="K28" s="32"/>
      <c r="L28" s="32">
        <f t="shared" ref="L28:L29" si="3">(G28+K28+J28)*F28</f>
        <v>5311.5649999999996</v>
      </c>
      <c r="M28" s="33">
        <v>61080</v>
      </c>
    </row>
    <row r="29" spans="1:15" ht="39" customHeight="1" thickBot="1">
      <c r="A29" s="11">
        <v>16</v>
      </c>
      <c r="B29" s="54"/>
      <c r="C29" s="12" t="s">
        <v>45</v>
      </c>
      <c r="D29" s="10"/>
      <c r="E29" s="10">
        <v>8322</v>
      </c>
      <c r="F29" s="10">
        <v>1</v>
      </c>
      <c r="G29" s="32">
        <f>1921*1.4*1.94</f>
        <v>5217.4359999999988</v>
      </c>
      <c r="H29" s="10"/>
      <c r="I29" s="10"/>
      <c r="J29" s="32">
        <f>G29*25%</f>
        <v>1304.3589999999997</v>
      </c>
      <c r="K29" s="32"/>
      <c r="L29" s="32">
        <f t="shared" si="3"/>
        <v>6521.7949999999983</v>
      </c>
      <c r="M29" s="33">
        <v>75000</v>
      </c>
    </row>
    <row r="30" spans="1:15" ht="31.5" customHeight="1" thickBot="1">
      <c r="A30" s="11">
        <v>17</v>
      </c>
      <c r="B30" s="54"/>
      <c r="C30" s="12" t="s">
        <v>41</v>
      </c>
      <c r="D30" s="10"/>
      <c r="E30" s="10">
        <v>8333</v>
      </c>
      <c r="F30" s="10">
        <v>1</v>
      </c>
      <c r="G30" s="32">
        <f>1921*1.4*1.58</f>
        <v>4249.2519999999995</v>
      </c>
      <c r="H30" s="10"/>
      <c r="I30" s="10"/>
      <c r="J30" s="32">
        <f>G30*25%</f>
        <v>1062.3129999999999</v>
      </c>
      <c r="K30" s="32"/>
      <c r="L30" s="32">
        <f>(G30+K30+J30)*F30</f>
        <v>5311.5649999999996</v>
      </c>
      <c r="M30" s="33">
        <v>61080</v>
      </c>
    </row>
    <row r="31" spans="1:15" ht="15.75" thickBot="1">
      <c r="A31" s="11">
        <v>18</v>
      </c>
      <c r="B31" s="54"/>
      <c r="C31" s="12" t="s">
        <v>25</v>
      </c>
      <c r="D31" s="10"/>
      <c r="E31" s="10">
        <v>9152</v>
      </c>
      <c r="F31" s="10">
        <v>4</v>
      </c>
      <c r="G31" s="32">
        <f>1921*1.4*1.05</f>
        <v>2823.87</v>
      </c>
      <c r="H31" s="10"/>
      <c r="I31" s="37">
        <v>209</v>
      </c>
      <c r="J31" s="10"/>
      <c r="K31" s="32">
        <f>4173-G31</f>
        <v>1349.13</v>
      </c>
      <c r="L31" s="32">
        <f>(G31+I31+K31)*4</f>
        <v>17528</v>
      </c>
      <c r="M31" s="33">
        <f>L31*12</f>
        <v>210336</v>
      </c>
    </row>
    <row r="32" spans="1:15" ht="15.75" thickBot="1">
      <c r="A32" s="11">
        <v>19</v>
      </c>
      <c r="B32" s="54"/>
      <c r="C32" s="12" t="s">
        <v>26</v>
      </c>
      <c r="D32" s="10"/>
      <c r="E32" s="10">
        <v>3119</v>
      </c>
      <c r="F32" s="10">
        <v>1</v>
      </c>
      <c r="G32" s="32">
        <f>1921*1.7*1.4</f>
        <v>4571.9799999999996</v>
      </c>
      <c r="H32" s="10"/>
      <c r="I32" s="10"/>
      <c r="J32" s="10"/>
      <c r="K32" s="32"/>
      <c r="L32" s="32">
        <f>(G32+I32+K32)*1</f>
        <v>4571.9799999999996</v>
      </c>
      <c r="M32" s="33">
        <v>52584</v>
      </c>
    </row>
    <row r="33" spans="1:13">
      <c r="A33" s="23"/>
      <c r="B33" s="54"/>
      <c r="C33" s="24"/>
      <c r="D33" s="24"/>
      <c r="E33" s="25"/>
      <c r="F33" s="42"/>
      <c r="G33" s="39"/>
      <c r="H33" s="25"/>
      <c r="I33" s="25"/>
      <c r="J33" s="25"/>
      <c r="K33" s="35"/>
      <c r="L33" s="44"/>
      <c r="M33" s="36"/>
    </row>
    <row r="34" spans="1:13">
      <c r="A34" s="23"/>
      <c r="B34" s="20"/>
      <c r="C34" s="24"/>
      <c r="D34" s="24"/>
      <c r="E34" s="25"/>
      <c r="F34" s="42"/>
      <c r="G34" s="40"/>
      <c r="H34" s="25"/>
      <c r="I34" s="25"/>
      <c r="J34" s="25"/>
      <c r="K34" s="35"/>
      <c r="L34" s="45"/>
      <c r="M34" s="36"/>
    </row>
    <row r="35" spans="1:13" ht="15.75" thickBot="1">
      <c r="A35" s="21"/>
      <c r="B35" s="22" t="s">
        <v>12</v>
      </c>
      <c r="C35" s="22"/>
      <c r="D35" s="22"/>
      <c r="E35" s="22"/>
      <c r="F35" s="41">
        <v>33</v>
      </c>
      <c r="G35" s="46">
        <v>77566</v>
      </c>
      <c r="H35" s="34">
        <f>SUM(H15:H34)</f>
        <v>338.86439999999999</v>
      </c>
      <c r="I35" s="34">
        <f>I31</f>
        <v>209</v>
      </c>
      <c r="J35" s="34">
        <v>5794</v>
      </c>
      <c r="K35" s="34">
        <v>8789</v>
      </c>
      <c r="L35" s="46">
        <v>151969</v>
      </c>
      <c r="M35" s="34">
        <f>SUM(M14:M34)</f>
        <v>1802748</v>
      </c>
    </row>
    <row r="36" spans="1:13" ht="15.75" thickTop="1"/>
    <row r="37" spans="1:13">
      <c r="J37" s="48"/>
      <c r="K37" s="48"/>
      <c r="L37" s="49"/>
    </row>
    <row r="38" spans="1:13" ht="15.75">
      <c r="B38" s="1"/>
      <c r="C38" s="1" t="s">
        <v>28</v>
      </c>
      <c r="D38" s="1"/>
      <c r="H38" s="16"/>
      <c r="J38" s="57" t="s">
        <v>46</v>
      </c>
      <c r="K38" s="57"/>
    </row>
    <row r="39" spans="1:13" ht="15.75">
      <c r="B39" s="1"/>
      <c r="C39" s="8"/>
      <c r="D39" s="8"/>
      <c r="H39" s="38" t="s">
        <v>40</v>
      </c>
      <c r="K39" s="15"/>
      <c r="L39" s="15"/>
    </row>
    <row r="40" spans="1:13">
      <c r="G40" s="13" t="s">
        <v>39</v>
      </c>
      <c r="H40" s="13"/>
      <c r="I40" s="13"/>
      <c r="J40" s="13"/>
    </row>
    <row r="41" spans="1:13" ht="15.75">
      <c r="B41" s="8"/>
    </row>
    <row r="42" spans="1:13" ht="15.75">
      <c r="C42" s="47"/>
      <c r="D42" s="47"/>
      <c r="E42" s="47"/>
    </row>
    <row r="43" spans="1:13" ht="15" customHeight="1">
      <c r="B43" s="47"/>
      <c r="C43" s="47"/>
      <c r="D43" s="47"/>
      <c r="E43" s="47"/>
    </row>
    <row r="44" spans="1:13" ht="15" customHeight="1">
      <c r="B44" s="58"/>
      <c r="C44" s="58"/>
      <c r="D44" s="27"/>
      <c r="H44" s="51"/>
      <c r="K44" s="59"/>
      <c r="L44" s="59"/>
    </row>
    <row r="45" spans="1:13" ht="15.75">
      <c r="B45" s="58"/>
      <c r="C45" s="58"/>
      <c r="D45" s="27"/>
      <c r="H45" s="51"/>
      <c r="K45" s="14" t="s">
        <v>31</v>
      </c>
    </row>
    <row r="47" spans="1:13">
      <c r="E47" s="55"/>
      <c r="F47" s="55"/>
      <c r="G47" s="55"/>
    </row>
  </sheetData>
  <mergeCells count="19">
    <mergeCell ref="F4:L4"/>
    <mergeCell ref="A2:C2"/>
    <mergeCell ref="F2:L2"/>
    <mergeCell ref="F3:L3"/>
    <mergeCell ref="A3:C4"/>
    <mergeCell ref="A11:L11"/>
    <mergeCell ref="B14:B33"/>
    <mergeCell ref="E47:G47"/>
    <mergeCell ref="A5:C5"/>
    <mergeCell ref="F5:L5"/>
    <mergeCell ref="B44:B45"/>
    <mergeCell ref="C44:C45"/>
    <mergeCell ref="K44:L44"/>
    <mergeCell ref="A6:C6"/>
    <mergeCell ref="F6:L6"/>
    <mergeCell ref="A8:E8"/>
    <mergeCell ref="A10:L10"/>
    <mergeCell ref="C12:H12"/>
    <mergeCell ref="J38:K38"/>
  </mergeCells>
  <phoneticPr fontId="11" type="noConversion"/>
  <pageMargins left="0.7" right="0.7" top="0.75" bottom="0.75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благоустройство</vt:lpstr>
      <vt:lpstr>Лист2</vt:lpstr>
      <vt:lpstr>благоустройство!Область_печати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2019-08-30T09:09:37Z</dcterms:modified>
</cp:coreProperties>
</file>