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АУП" sheetId="1" r:id="rId1"/>
    <sheet name="Ж.О." sheetId="2" r:id="rId2"/>
    <sheet name="благоустройство" sheetId="3" r:id="rId3"/>
    <sheet name="Лист1" sheetId="4" r:id="rId4"/>
  </sheets>
  <definedNames>
    <definedName name="_xlnm.Print_Area" localSheetId="1">Ж.О.!$A$1:$I$38</definedName>
  </definedNames>
  <calcPr calcId="124519"/>
</workbook>
</file>

<file path=xl/calcChain.xml><?xml version="1.0" encoding="utf-8"?>
<calcChain xmlns="http://schemas.openxmlformats.org/spreadsheetml/2006/main">
  <c r="H20" i="1"/>
  <c r="H17" i="2"/>
  <c r="L31" i="3" l="1"/>
  <c r="J31"/>
  <c r="J30"/>
  <c r="K29"/>
  <c r="L29" s="1"/>
  <c r="K16"/>
  <c r="K28"/>
  <c r="K27"/>
  <c r="J22"/>
  <c r="K22" s="1"/>
  <c r="J21"/>
  <c r="K21" s="1"/>
  <c r="G34"/>
  <c r="I34"/>
  <c r="F34"/>
  <c r="E34"/>
  <c r="H19" i="1"/>
  <c r="K14" i="3"/>
  <c r="L14" s="1"/>
  <c r="J15"/>
  <c r="K15" s="1"/>
  <c r="L15" s="1"/>
  <c r="L16"/>
  <c r="J17"/>
  <c r="K17" s="1"/>
  <c r="L17" s="1"/>
  <c r="J18"/>
  <c r="K18" s="1"/>
  <c r="L18" s="1"/>
  <c r="J19"/>
  <c r="K19" s="1"/>
  <c r="L19" s="1"/>
  <c r="J20"/>
  <c r="K20" s="1"/>
  <c r="L20" s="1"/>
  <c r="J23"/>
  <c r="K23" s="1"/>
  <c r="L23" s="1"/>
  <c r="J24"/>
  <c r="K24" s="1"/>
  <c r="L24" s="1"/>
  <c r="K25"/>
  <c r="L25" s="1"/>
  <c r="K26"/>
  <c r="L26" s="1"/>
  <c r="L28"/>
  <c r="G25" i="2"/>
  <c r="H15"/>
  <c r="I15" s="1"/>
  <c r="H16"/>
  <c r="I17"/>
  <c r="H18"/>
  <c r="I18" s="1"/>
  <c r="H19"/>
  <c r="I19" s="1"/>
  <c r="H20"/>
  <c r="I20" s="1"/>
  <c r="H21"/>
  <c r="I21" s="1"/>
  <c r="H22"/>
  <c r="I22" s="1"/>
  <c r="H23"/>
  <c r="I23" s="1"/>
  <c r="H24"/>
  <c r="I24" s="1"/>
  <c r="H14"/>
  <c r="I14" s="1"/>
  <c r="F25" i="1"/>
  <c r="G15"/>
  <c r="F15"/>
  <c r="F23"/>
  <c r="H18"/>
  <c r="H17"/>
  <c r="G20"/>
  <c r="G21"/>
  <c r="H21" s="1"/>
  <c r="H22"/>
  <c r="G24"/>
  <c r="H24" s="1"/>
  <c r="H25" s="1"/>
  <c r="H16"/>
  <c r="H14"/>
  <c r="H15" s="1"/>
  <c r="L22" i="3" l="1"/>
  <c r="L21"/>
  <c r="H25" i="2"/>
  <c r="I16"/>
  <c r="I25" s="1"/>
  <c r="F26" i="1"/>
  <c r="H23"/>
  <c r="H26" s="1"/>
  <c r="G25"/>
  <c r="G23"/>
  <c r="G26" l="1"/>
  <c r="J34" i="3" l="1"/>
  <c r="K34"/>
  <c r="L27" l="1"/>
  <c r="L34" s="1"/>
</calcChain>
</file>

<file path=xl/sharedStrings.xml><?xml version="1.0" encoding="utf-8"?>
<sst xmlns="http://schemas.openxmlformats.org/spreadsheetml/2006/main" count="143" uniqueCount="86">
  <si>
    <r>
      <t>______</t>
    </r>
    <r>
      <rPr>
        <b/>
        <u/>
        <sz val="12"/>
        <color theme="1"/>
        <rFont val="Times New Roman"/>
        <family val="1"/>
        <charset val="204"/>
      </rPr>
      <t>МКП «Карат»</t>
    </r>
    <r>
      <rPr>
        <b/>
        <sz val="12"/>
        <color theme="1"/>
        <rFont val="Times New Roman"/>
        <family val="1"/>
        <charset val="204"/>
      </rPr>
      <t>____</t>
    </r>
  </si>
  <si>
    <t>(назва підприємства)</t>
  </si>
  <si>
    <t>ПОГОДЖЕНО:</t>
  </si>
  <si>
    <t>Міський голова</t>
  </si>
  <si>
    <t>_________________Антоненко В.В.</t>
  </si>
  <si>
    <t>ЗАТВЕРДЖУЮ</t>
  </si>
  <si>
    <t xml:space="preserve">штат у кількості 7,25 штатних одиниць </t>
  </si>
  <si>
    <t>______________________ 20___ р.</t>
  </si>
  <si>
    <t xml:space="preserve">ШТАТНИЙ РОЗПИС </t>
  </si>
  <si>
    <t>N з/п</t>
  </si>
  <si>
    <t>Назва структурного підрозділу</t>
  </si>
  <si>
    <t>Посада</t>
  </si>
  <si>
    <t xml:space="preserve">Код класифі-катора професій </t>
  </si>
  <si>
    <t>Кількість штатних одиниць</t>
  </si>
  <si>
    <t>Посадові оклади, грн.</t>
  </si>
  <si>
    <t>Надбавки, грн.</t>
  </si>
  <si>
    <t>Місячний фонд заробітної плати, грн.</t>
  </si>
  <si>
    <t>Дирекція</t>
  </si>
  <si>
    <t>Директор</t>
  </si>
  <si>
    <t>контракт</t>
  </si>
  <si>
    <t>Разом</t>
  </si>
  <si>
    <t>Бухгалтерія</t>
  </si>
  <si>
    <t>Гл.бухгалтер</t>
  </si>
  <si>
    <t>Інженер</t>
  </si>
  <si>
    <t>Бухгалтер І кат.</t>
  </si>
  <si>
    <t>Бухгалтер ІІ кат.</t>
  </si>
  <si>
    <t>Інспектор ВК</t>
  </si>
  <si>
    <t>Юрист-консультант</t>
  </si>
  <si>
    <t>Обслуговуючий персонал</t>
  </si>
  <si>
    <t>Прибиральниця</t>
  </si>
  <si>
    <t>УСЬОГО:</t>
  </si>
  <si>
    <t xml:space="preserve">                   (підпис)</t>
  </si>
  <si>
    <t>Головний бухгалтер:</t>
  </si>
  <si>
    <t xml:space="preserve">           (підпис)</t>
  </si>
  <si>
    <t>______________ 20__ р.</t>
  </si>
  <si>
    <t xml:space="preserve"> </t>
  </si>
  <si>
    <t>Директор: ____________Баранов М.М.</t>
  </si>
  <si>
    <t xml:space="preserve">   Кліпіліна С.О.</t>
  </si>
  <si>
    <t>Вінницька О.М.</t>
  </si>
  <si>
    <t>Тракторист</t>
  </si>
  <si>
    <t>Штукатур-маляр</t>
  </si>
  <si>
    <t>Жилищно-эксплуатационный участок</t>
  </si>
  <si>
    <t>Фонд заробітної плати на рік, грн.</t>
  </si>
  <si>
    <t>Дільниця благоустрію МКП «Карат»</t>
  </si>
  <si>
    <t>Інспектор благоустрію</t>
  </si>
  <si>
    <t>Майстер благоустрію</t>
  </si>
  <si>
    <t>Робітник з благоустрію</t>
  </si>
  <si>
    <t>Робітник парку</t>
  </si>
  <si>
    <t>Робітник звалища</t>
  </si>
  <si>
    <t>Прибиральник кладовища</t>
  </si>
  <si>
    <t>Робітник озеленювач</t>
  </si>
  <si>
    <t>Робітник пляжу</t>
  </si>
  <si>
    <t>Електрик</t>
  </si>
  <si>
    <t xml:space="preserve">штат у кількості 19,5 штатних одиниць </t>
  </si>
  <si>
    <t xml:space="preserve"> за кланість
25%</t>
  </si>
  <si>
    <t>Доплата 
до МЗП, грн.</t>
  </si>
  <si>
    <t>Допл.за 
викор. Дез.засобів (грн.)</t>
  </si>
  <si>
    <t xml:space="preserve">Тракторист </t>
  </si>
  <si>
    <t xml:space="preserve">Машинист бульдозеру </t>
  </si>
  <si>
    <t xml:space="preserve">Водій   автопідіймача </t>
  </si>
  <si>
    <t xml:space="preserve">Водій автотранспортного
засобу (сміттєвоз)
</t>
  </si>
  <si>
    <t>Водій АЗ</t>
  </si>
  <si>
    <t xml:space="preserve">Сторож </t>
  </si>
  <si>
    <t>Диспетчер</t>
  </si>
  <si>
    <t xml:space="preserve">Надбав-ки (грн.)
Ночн.
20%
</t>
  </si>
  <si>
    <t xml:space="preserve">штат у кількості 33 штатних одиниць </t>
  </si>
  <si>
    <t>вводиться в дію з   01.02. 2018 р.</t>
  </si>
  <si>
    <t>з місячним фондом заробітної плати
 Сто двадцять  три тис. вісімсот двадцятьт шість грн., 50 коп.</t>
  </si>
  <si>
    <t>Економіст</t>
  </si>
  <si>
    <t>Касир</t>
  </si>
  <si>
    <t xml:space="preserve">  Дворжак М.П.</t>
  </si>
  <si>
    <t xml:space="preserve">                  </t>
  </si>
  <si>
    <t xml:space="preserve"> (підпис)</t>
  </si>
  <si>
    <t>Розряди</t>
  </si>
  <si>
    <t>Посадовий оклад, грн.</t>
  </si>
  <si>
    <t>Надбавки (доплати), грн.</t>
  </si>
  <si>
    <t>Майстер</t>
  </si>
  <si>
    <t xml:space="preserve">Слюсарь-сантехнік </t>
  </si>
  <si>
    <t>Покрівельник</t>
  </si>
  <si>
    <t>Тесляр</t>
  </si>
  <si>
    <t>Двірник</t>
  </si>
  <si>
    <t>Вантажник</t>
  </si>
  <si>
    <t>з місячним фондом заробітної плати
 Сімдесят дві тисячі тисячи п"ятсот дев"яносто всім грн., 50 коп.</t>
  </si>
  <si>
    <t>з місячним фондом заробітної плати
 Тридцять дві тисячі п"ятсот п"ять  грн., 25 коп.</t>
  </si>
  <si>
    <t>Житлово-експлуатаційна дільниця МКП «Карат»</t>
  </si>
  <si>
    <t>вводиться в дію з 7 березня 2018 р.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</si>
</sst>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54545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/>
    <xf numFmtId="0" fontId="0" fillId="0" borderId="13" xfId="0" applyBorder="1"/>
    <xf numFmtId="0" fontId="10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/>
    <xf numFmtId="0" fontId="8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Border="1"/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view="pageBreakPreview" topLeftCell="A16" zoomScaleSheetLayoutView="100" workbookViewId="0">
      <selection activeCell="E13" sqref="E13"/>
    </sheetView>
  </sheetViews>
  <sheetFormatPr defaultRowHeight="15"/>
  <cols>
    <col min="1" max="1" width="5.7109375" customWidth="1"/>
    <col min="2" max="2" width="14.85546875" customWidth="1"/>
    <col min="3" max="3" width="18.85546875" customWidth="1"/>
    <col min="5" max="5" width="11" customWidth="1"/>
    <col min="8" max="8" width="10.140625" customWidth="1"/>
  </cols>
  <sheetData>
    <row r="2" spans="1:8" ht="15.75">
      <c r="A2" s="65" t="s">
        <v>0</v>
      </c>
      <c r="B2" s="65"/>
      <c r="C2" s="65"/>
      <c r="E2" s="64" t="s">
        <v>5</v>
      </c>
      <c r="F2" s="64"/>
      <c r="G2" s="64"/>
      <c r="H2" s="64"/>
    </row>
    <row r="3" spans="1:8" ht="34.5" customHeight="1">
      <c r="A3" s="66" t="s">
        <v>1</v>
      </c>
      <c r="B3" s="66"/>
      <c r="C3" s="66"/>
      <c r="E3" s="64" t="s">
        <v>6</v>
      </c>
      <c r="F3" s="64"/>
      <c r="G3" s="64"/>
      <c r="H3" s="64"/>
    </row>
    <row r="4" spans="1:8" ht="45" customHeight="1">
      <c r="A4" s="2"/>
      <c r="B4" s="7"/>
      <c r="C4" s="8"/>
      <c r="E4" s="67" t="s">
        <v>83</v>
      </c>
      <c r="F4" s="64"/>
      <c r="G4" s="64"/>
      <c r="H4" s="64"/>
    </row>
    <row r="5" spans="1:8" ht="29.25" customHeight="1">
      <c r="A5" s="72" t="s">
        <v>2</v>
      </c>
      <c r="B5" s="72"/>
      <c r="C5" s="72"/>
      <c r="E5" s="64" t="s">
        <v>36</v>
      </c>
      <c r="F5" s="64"/>
      <c r="G5" s="64"/>
      <c r="H5" s="64"/>
    </row>
    <row r="6" spans="1:8" ht="30" customHeight="1">
      <c r="A6" s="73" t="s">
        <v>3</v>
      </c>
      <c r="B6" s="73"/>
      <c r="C6" s="73"/>
      <c r="E6" s="64" t="s">
        <v>7</v>
      </c>
      <c r="F6" s="64"/>
      <c r="G6" s="64"/>
      <c r="H6" s="64"/>
    </row>
    <row r="7" spans="1:8" ht="15.75">
      <c r="A7" s="5"/>
      <c r="B7" s="7"/>
      <c r="C7" s="9"/>
    </row>
    <row r="8" spans="1:8">
      <c r="A8" s="73" t="s">
        <v>4</v>
      </c>
      <c r="B8" s="73"/>
      <c r="C8" s="73"/>
    </row>
    <row r="9" spans="1:8" ht="15.75">
      <c r="A9" s="6"/>
      <c r="B9" s="7"/>
      <c r="C9" s="4"/>
    </row>
    <row r="10" spans="1:8" ht="18.7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8" ht="15.75">
      <c r="A11" s="68" t="s">
        <v>85</v>
      </c>
      <c r="B11" s="68"/>
      <c r="C11" s="68"/>
      <c r="D11" s="68"/>
      <c r="E11" s="68"/>
      <c r="F11" s="68"/>
      <c r="G11" s="68"/>
      <c r="H11" s="68"/>
    </row>
    <row r="12" spans="1:8" ht="16.5" thickBot="1">
      <c r="A12" s="12"/>
    </row>
    <row r="13" spans="1:8" ht="72.75" thickTop="1" thickBot="1">
      <c r="A13" s="13" t="s">
        <v>9</v>
      </c>
      <c r="B13" s="14" t="s">
        <v>10</v>
      </c>
      <c r="C13" s="14" t="s">
        <v>11</v>
      </c>
      <c r="D13" s="14" t="s">
        <v>12</v>
      </c>
      <c r="E13" s="14" t="s">
        <v>13</v>
      </c>
      <c r="F13" s="14" t="s">
        <v>14</v>
      </c>
      <c r="G13" s="14" t="s">
        <v>15</v>
      </c>
      <c r="H13" s="15" t="s">
        <v>16</v>
      </c>
    </row>
    <row r="14" spans="1:8" ht="16.5" thickTop="1" thickBot="1">
      <c r="A14" s="16">
        <v>1</v>
      </c>
      <c r="B14" s="17" t="s">
        <v>17</v>
      </c>
      <c r="C14" s="17" t="s">
        <v>18</v>
      </c>
      <c r="D14" s="17" t="s">
        <v>19</v>
      </c>
      <c r="E14" s="18">
        <v>1</v>
      </c>
      <c r="F14" s="19">
        <v>6400</v>
      </c>
      <c r="G14" s="19"/>
      <c r="H14" s="21">
        <f>F14</f>
        <v>6400</v>
      </c>
    </row>
    <row r="15" spans="1:8" ht="15.75" thickBot="1">
      <c r="A15" s="23"/>
      <c r="B15" s="24" t="s">
        <v>20</v>
      </c>
      <c r="C15" s="24"/>
      <c r="D15" s="24"/>
      <c r="E15" s="26">
        <v>1</v>
      </c>
      <c r="F15" s="27">
        <f>SUM(F14)</f>
        <v>6400</v>
      </c>
      <c r="G15" s="27">
        <f t="shared" ref="G15:H15" si="0">SUM(G14)</f>
        <v>0</v>
      </c>
      <c r="H15" s="27">
        <f t="shared" si="0"/>
        <v>6400</v>
      </c>
    </row>
    <row r="16" spans="1:8" ht="15.75" thickBot="1">
      <c r="A16" s="16">
        <v>3</v>
      </c>
      <c r="B16" s="75" t="s">
        <v>21</v>
      </c>
      <c r="C16" s="17" t="s">
        <v>22</v>
      </c>
      <c r="D16" s="18">
        <v>1231</v>
      </c>
      <c r="E16" s="18">
        <v>1</v>
      </c>
      <c r="F16" s="19">
        <v>5760</v>
      </c>
      <c r="G16" s="19"/>
      <c r="H16" s="21">
        <f>F16+G16</f>
        <v>5760</v>
      </c>
    </row>
    <row r="17" spans="1:8" ht="15.75" thickBot="1">
      <c r="A17" s="16">
        <v>4</v>
      </c>
      <c r="B17" s="76"/>
      <c r="C17" s="17" t="s">
        <v>68</v>
      </c>
      <c r="D17" s="18">
        <v>2441</v>
      </c>
      <c r="E17" s="18">
        <v>1</v>
      </c>
      <c r="F17" s="19">
        <v>3876</v>
      </c>
      <c r="G17" s="19"/>
      <c r="H17" s="21">
        <f>F17+G17</f>
        <v>3876</v>
      </c>
    </row>
    <row r="18" spans="1:8" ht="15.75" thickBot="1">
      <c r="A18" s="16">
        <v>5</v>
      </c>
      <c r="B18" s="76"/>
      <c r="C18" s="17" t="s">
        <v>23</v>
      </c>
      <c r="D18" s="18">
        <v>2149</v>
      </c>
      <c r="E18" s="18">
        <v>1</v>
      </c>
      <c r="F18" s="19">
        <v>4140</v>
      </c>
      <c r="G18" s="19"/>
      <c r="H18" s="21">
        <f>F18+G18</f>
        <v>4140</v>
      </c>
    </row>
    <row r="19" spans="1:8" ht="15.75" thickBot="1">
      <c r="A19" s="16">
        <v>6</v>
      </c>
      <c r="B19" s="76"/>
      <c r="C19" s="17" t="s">
        <v>24</v>
      </c>
      <c r="D19" s="18">
        <v>3433</v>
      </c>
      <c r="E19" s="18">
        <v>0.5</v>
      </c>
      <c r="F19" s="19">
        <v>3876</v>
      </c>
      <c r="G19" s="19"/>
      <c r="H19" s="21">
        <f>(F19+G19)*0.5</f>
        <v>1938</v>
      </c>
    </row>
    <row r="20" spans="1:8" ht="15.75" thickBot="1">
      <c r="A20" s="16">
        <v>7</v>
      </c>
      <c r="B20" s="76"/>
      <c r="C20" s="17" t="s">
        <v>25</v>
      </c>
      <c r="D20" s="18">
        <v>3433</v>
      </c>
      <c r="E20" s="18">
        <v>1</v>
      </c>
      <c r="F20" s="19">
        <v>3524</v>
      </c>
      <c r="G20" s="19">
        <f t="shared" ref="G20:G24" si="1">3723-F20</f>
        <v>199</v>
      </c>
      <c r="H20" s="21">
        <f>(F20+G20)*1</f>
        <v>3723</v>
      </c>
    </row>
    <row r="21" spans="1:8" ht="15.75" thickBot="1">
      <c r="A21" s="16">
        <v>8</v>
      </c>
      <c r="B21" s="76"/>
      <c r="C21" s="17" t="s">
        <v>26</v>
      </c>
      <c r="D21" s="18">
        <v>3423</v>
      </c>
      <c r="E21" s="18">
        <v>0.5</v>
      </c>
      <c r="F21" s="19">
        <v>3524</v>
      </c>
      <c r="G21" s="19">
        <f t="shared" si="1"/>
        <v>199</v>
      </c>
      <c r="H21" s="21">
        <f>(F21+G21)*0.5</f>
        <v>1861.5</v>
      </c>
    </row>
    <row r="22" spans="1:8" ht="30.75" thickBot="1">
      <c r="A22" s="16">
        <v>9</v>
      </c>
      <c r="B22" s="77"/>
      <c r="C22" s="17" t="s">
        <v>27</v>
      </c>
      <c r="D22" s="18">
        <v>2429</v>
      </c>
      <c r="E22" s="18">
        <v>1</v>
      </c>
      <c r="F22" s="19">
        <v>3876</v>
      </c>
      <c r="G22" s="19"/>
      <c r="H22" s="21">
        <f>F22+G22</f>
        <v>3876</v>
      </c>
    </row>
    <row r="23" spans="1:8" ht="15.75" thickBot="1">
      <c r="A23" s="23"/>
      <c r="B23" s="26" t="s">
        <v>20</v>
      </c>
      <c r="C23" s="26"/>
      <c r="D23" s="26"/>
      <c r="E23" s="18">
        <v>6</v>
      </c>
      <c r="F23" s="27">
        <f>SUM(F16:F22)</f>
        <v>28576</v>
      </c>
      <c r="G23" s="27">
        <f t="shared" ref="G23:H23" si="2">SUM(G16:G22)</f>
        <v>398</v>
      </c>
      <c r="H23" s="27">
        <f t="shared" si="2"/>
        <v>25174.5</v>
      </c>
    </row>
    <row r="24" spans="1:8" ht="30.75" thickBot="1">
      <c r="A24" s="16">
        <v>3</v>
      </c>
      <c r="B24" s="17" t="s">
        <v>28</v>
      </c>
      <c r="C24" s="17" t="s">
        <v>29</v>
      </c>
      <c r="D24" s="18">
        <v>9132</v>
      </c>
      <c r="E24" s="18">
        <v>0.25</v>
      </c>
      <c r="F24" s="19">
        <v>2114</v>
      </c>
      <c r="G24" s="19">
        <f t="shared" si="1"/>
        <v>1609</v>
      </c>
      <c r="H24" s="21">
        <f>(F24+G24)*0.25</f>
        <v>930.75</v>
      </c>
    </row>
    <row r="25" spans="1:8" ht="15.75" thickBot="1">
      <c r="A25" s="16"/>
      <c r="B25" s="24" t="s">
        <v>20</v>
      </c>
      <c r="C25" s="17"/>
      <c r="D25" s="17"/>
      <c r="E25" s="18">
        <v>0.25</v>
      </c>
      <c r="F25" s="27">
        <f>SUM(F24)</f>
        <v>2114</v>
      </c>
      <c r="G25" s="27">
        <f t="shared" ref="G25:H25" si="3">SUM(G24)</f>
        <v>1609</v>
      </c>
      <c r="H25" s="27">
        <f t="shared" si="3"/>
        <v>930.75</v>
      </c>
    </row>
    <row r="26" spans="1:8" ht="15.75" thickBot="1">
      <c r="A26" s="28"/>
      <c r="B26" s="29" t="s">
        <v>30</v>
      </c>
      <c r="C26" s="29"/>
      <c r="D26" s="29"/>
      <c r="E26" s="30">
        <v>7.25</v>
      </c>
      <c r="F26" s="31">
        <f>F15+F23+F25</f>
        <v>37090</v>
      </c>
      <c r="G26" s="31">
        <f t="shared" ref="G26:H26" si="4">G15+G23+G25</f>
        <v>2007</v>
      </c>
      <c r="H26" s="31">
        <f t="shared" si="4"/>
        <v>32505.25</v>
      </c>
    </row>
    <row r="27" spans="1:8" ht="16.5" thickTop="1">
      <c r="A27" s="10"/>
    </row>
    <row r="28" spans="1:8" ht="15.75">
      <c r="A28" s="1"/>
      <c r="B28" s="1" t="s">
        <v>68</v>
      </c>
      <c r="C28" s="35"/>
      <c r="F28" t="s">
        <v>70</v>
      </c>
    </row>
    <row r="29" spans="1:8" ht="15.75">
      <c r="A29" s="1"/>
      <c r="B29" s="10"/>
      <c r="F29" s="34"/>
      <c r="G29" s="34"/>
      <c r="H29" s="34"/>
    </row>
    <row r="30" spans="1:8">
      <c r="D30" t="s">
        <v>72</v>
      </c>
      <c r="E30" s="32" t="s">
        <v>71</v>
      </c>
    </row>
    <row r="31" spans="1:8" ht="15.75">
      <c r="A31" s="10"/>
    </row>
    <row r="32" spans="1:8" ht="16.5" customHeight="1">
      <c r="A32" s="69" t="s">
        <v>2</v>
      </c>
      <c r="B32" s="69"/>
      <c r="C32" s="69"/>
    </row>
    <row r="33" spans="1:7" ht="15" customHeight="1">
      <c r="A33" s="69"/>
      <c r="B33" s="69"/>
      <c r="C33" s="69"/>
    </row>
    <row r="34" spans="1:7" ht="31.5" customHeight="1">
      <c r="A34" s="71"/>
      <c r="B34" s="71" t="s">
        <v>32</v>
      </c>
      <c r="F34" s="70" t="s">
        <v>38</v>
      </c>
      <c r="G34" s="70"/>
    </row>
    <row r="35" spans="1:7" ht="22.5">
      <c r="A35" s="71"/>
      <c r="B35" s="71"/>
      <c r="E35" s="33" t="s">
        <v>33</v>
      </c>
    </row>
    <row r="36" spans="1:7" ht="15.75">
      <c r="A36" s="10"/>
      <c r="B36" s="10"/>
      <c r="C36" s="10" t="s">
        <v>34</v>
      </c>
    </row>
    <row r="37" spans="1:7" ht="15.75">
      <c r="A37" s="10"/>
    </row>
    <row r="38" spans="1:7">
      <c r="A38" s="3" t="s">
        <v>35</v>
      </c>
    </row>
  </sheetData>
  <mergeCells count="17">
    <mergeCell ref="A11:H11"/>
    <mergeCell ref="A32:C33"/>
    <mergeCell ref="F34:G34"/>
    <mergeCell ref="B34:B35"/>
    <mergeCell ref="E5:H5"/>
    <mergeCell ref="E6:H6"/>
    <mergeCell ref="A5:C5"/>
    <mergeCell ref="A6:C6"/>
    <mergeCell ref="A8:C8"/>
    <mergeCell ref="A10:H10"/>
    <mergeCell ref="B16:B22"/>
    <mergeCell ref="A34:A35"/>
    <mergeCell ref="E2:H2"/>
    <mergeCell ref="E3:H3"/>
    <mergeCell ref="A2:C2"/>
    <mergeCell ref="A3:C3"/>
    <mergeCell ref="E4:H4"/>
  </mergeCells>
  <pageMargins left="0.7" right="0.7" top="0.75" bottom="0.75" header="0.3" footer="0.3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view="pageBreakPreview" topLeftCell="A10" zoomScaleSheetLayoutView="100" workbookViewId="0">
      <selection activeCell="D16" sqref="D16:D22"/>
    </sheetView>
  </sheetViews>
  <sheetFormatPr defaultRowHeight="15"/>
  <cols>
    <col min="2" max="2" width="15.140625" customWidth="1"/>
    <col min="3" max="3" width="18.5703125" customWidth="1"/>
    <col min="4" max="4" width="6.85546875" customWidth="1"/>
  </cols>
  <sheetData>
    <row r="2" spans="1:9" ht="15.75">
      <c r="A2" s="65" t="s">
        <v>0</v>
      </c>
      <c r="B2" s="65"/>
      <c r="C2" s="65"/>
      <c r="D2" s="57"/>
      <c r="F2" s="64" t="s">
        <v>5</v>
      </c>
      <c r="G2" s="64"/>
      <c r="H2" s="64"/>
      <c r="I2" s="64"/>
    </row>
    <row r="3" spans="1:9">
      <c r="A3" s="66" t="s">
        <v>1</v>
      </c>
      <c r="B3" s="66"/>
      <c r="C3" s="66"/>
      <c r="D3" s="58"/>
      <c r="F3" s="64" t="s">
        <v>53</v>
      </c>
      <c r="G3" s="64"/>
      <c r="H3" s="64"/>
      <c r="I3" s="64"/>
    </row>
    <row r="4" spans="1:9" ht="41.25" customHeight="1">
      <c r="A4" s="2"/>
      <c r="B4" s="7"/>
      <c r="C4" s="8"/>
      <c r="D4" s="8"/>
      <c r="F4" s="67" t="s">
        <v>82</v>
      </c>
      <c r="G4" s="64"/>
      <c r="H4" s="64"/>
      <c r="I4" s="64"/>
    </row>
    <row r="5" spans="1:9">
      <c r="A5" s="72" t="s">
        <v>2</v>
      </c>
      <c r="B5" s="72"/>
      <c r="C5" s="72"/>
      <c r="D5" s="55"/>
      <c r="F5" s="64" t="s">
        <v>36</v>
      </c>
      <c r="G5" s="64"/>
      <c r="H5" s="64"/>
      <c r="I5" s="64"/>
    </row>
    <row r="6" spans="1:9">
      <c r="A6" s="73" t="s">
        <v>3</v>
      </c>
      <c r="B6" s="73"/>
      <c r="C6" s="73"/>
      <c r="D6" s="56"/>
      <c r="F6" s="64" t="s">
        <v>7</v>
      </c>
      <c r="G6" s="64"/>
      <c r="H6" s="64"/>
      <c r="I6" s="64"/>
    </row>
    <row r="7" spans="1:9" ht="15.75">
      <c r="A7" s="5"/>
      <c r="B7" s="7"/>
      <c r="C7" s="9"/>
      <c r="D7" s="9"/>
    </row>
    <row r="8" spans="1:9" ht="15" customHeight="1">
      <c r="A8" s="73" t="s">
        <v>4</v>
      </c>
      <c r="B8" s="73"/>
      <c r="C8" s="73"/>
      <c r="D8" s="73"/>
      <c r="E8" s="73"/>
    </row>
    <row r="9" spans="1:9" ht="15.75">
      <c r="A9" s="6"/>
      <c r="B9" s="7"/>
      <c r="C9" s="4"/>
      <c r="D9" s="4"/>
    </row>
    <row r="10" spans="1:9" ht="18.75">
      <c r="A10" s="74" t="s">
        <v>8</v>
      </c>
      <c r="B10" s="74"/>
      <c r="C10" s="74"/>
      <c r="D10" s="74"/>
      <c r="E10" s="74"/>
      <c r="F10" s="74"/>
      <c r="G10" s="74"/>
      <c r="H10" s="74"/>
      <c r="I10" s="74"/>
    </row>
    <row r="11" spans="1:9" ht="15.75">
      <c r="A11" s="68" t="s">
        <v>85</v>
      </c>
      <c r="B11" s="68"/>
      <c r="C11" s="68"/>
      <c r="D11" s="68"/>
      <c r="E11" s="68"/>
      <c r="F11" s="68"/>
      <c r="G11" s="68"/>
      <c r="H11" s="68"/>
      <c r="I11" s="68"/>
    </row>
    <row r="12" spans="1:9" ht="15.75" thickBot="1">
      <c r="E12" s="37" t="s">
        <v>41</v>
      </c>
    </row>
    <row r="13" spans="1:9" ht="87" thickTop="1" thickBot="1">
      <c r="A13" s="60" t="s">
        <v>9</v>
      </c>
      <c r="B13" s="61" t="s">
        <v>10</v>
      </c>
      <c r="C13" s="61" t="s">
        <v>11</v>
      </c>
      <c r="D13" s="61" t="s">
        <v>73</v>
      </c>
      <c r="E13" s="61" t="s">
        <v>12</v>
      </c>
      <c r="F13" s="61" t="s">
        <v>13</v>
      </c>
      <c r="G13" s="61" t="s">
        <v>74</v>
      </c>
      <c r="H13" s="61" t="s">
        <v>75</v>
      </c>
      <c r="I13" s="62" t="s">
        <v>16</v>
      </c>
    </row>
    <row r="14" spans="1:9" ht="16.5" thickTop="1" thickBot="1">
      <c r="A14" s="16">
        <v>1</v>
      </c>
      <c r="B14" s="78" t="s">
        <v>84</v>
      </c>
      <c r="C14" s="63" t="s">
        <v>76</v>
      </c>
      <c r="D14" s="17"/>
      <c r="E14" s="18">
        <v>1222</v>
      </c>
      <c r="F14" s="18">
        <v>1</v>
      </c>
      <c r="G14" s="19">
        <v>3700</v>
      </c>
      <c r="H14" s="19">
        <f>3723-G14</f>
        <v>23</v>
      </c>
      <c r="I14" s="21">
        <f>G14+H14</f>
        <v>3723</v>
      </c>
    </row>
    <row r="15" spans="1:9" ht="15.75" thickBot="1">
      <c r="A15" s="16">
        <v>2</v>
      </c>
      <c r="B15" s="79"/>
      <c r="C15" s="17" t="s">
        <v>69</v>
      </c>
      <c r="D15" s="17"/>
      <c r="E15" s="53">
        <v>4211</v>
      </c>
      <c r="F15" s="18">
        <v>0.5</v>
      </c>
      <c r="G15" s="19">
        <v>3524</v>
      </c>
      <c r="H15" s="19">
        <f t="shared" ref="H15:H24" si="0">3723-G15</f>
        <v>199</v>
      </c>
      <c r="I15" s="21">
        <f>(G15+H15)*F15</f>
        <v>1861.5</v>
      </c>
    </row>
    <row r="16" spans="1:9" ht="15.75" thickBot="1">
      <c r="A16" s="16">
        <v>3</v>
      </c>
      <c r="B16" s="79"/>
      <c r="C16" s="63" t="s">
        <v>77</v>
      </c>
      <c r="D16" s="18">
        <v>3</v>
      </c>
      <c r="E16" s="18">
        <v>7136</v>
      </c>
      <c r="F16" s="18">
        <v>2</v>
      </c>
      <c r="G16" s="19">
        <v>3171</v>
      </c>
      <c r="H16" s="19">
        <f t="shared" si="0"/>
        <v>552</v>
      </c>
      <c r="I16" s="21">
        <f t="shared" ref="I16:I24" si="1">(G16+H16)*F16</f>
        <v>7446</v>
      </c>
    </row>
    <row r="17" spans="1:9" ht="15.75" thickBot="1">
      <c r="A17" s="16">
        <v>4</v>
      </c>
      <c r="B17" s="79"/>
      <c r="C17" s="63" t="s">
        <v>77</v>
      </c>
      <c r="D17" s="18">
        <v>4</v>
      </c>
      <c r="E17" s="18">
        <v>7136</v>
      </c>
      <c r="F17" s="18">
        <v>1</v>
      </c>
      <c r="G17" s="19">
        <v>3524</v>
      </c>
      <c r="H17" s="19">
        <f t="shared" si="0"/>
        <v>199</v>
      </c>
      <c r="I17" s="21">
        <f t="shared" si="1"/>
        <v>3723</v>
      </c>
    </row>
    <row r="18" spans="1:9" ht="15.75" thickBot="1">
      <c r="A18" s="16">
        <v>5</v>
      </c>
      <c r="B18" s="79"/>
      <c r="C18" s="63" t="s">
        <v>39</v>
      </c>
      <c r="D18" s="18"/>
      <c r="E18" s="18">
        <v>8331</v>
      </c>
      <c r="F18" s="18">
        <v>1</v>
      </c>
      <c r="G18" s="19">
        <v>3520</v>
      </c>
      <c r="H18" s="19">
        <f t="shared" si="0"/>
        <v>203</v>
      </c>
      <c r="I18" s="21">
        <f t="shared" si="1"/>
        <v>3723</v>
      </c>
    </row>
    <row r="19" spans="1:9" ht="15.75" thickBot="1">
      <c r="A19" s="16">
        <v>6</v>
      </c>
      <c r="B19" s="79"/>
      <c r="C19" s="63" t="s">
        <v>40</v>
      </c>
      <c r="D19" s="18">
        <v>3</v>
      </c>
      <c r="E19" s="18">
        <v>7133</v>
      </c>
      <c r="F19" s="18">
        <v>2</v>
      </c>
      <c r="G19" s="19">
        <v>2939</v>
      </c>
      <c r="H19" s="19">
        <f t="shared" si="0"/>
        <v>784</v>
      </c>
      <c r="I19" s="21">
        <f t="shared" si="1"/>
        <v>7446</v>
      </c>
    </row>
    <row r="20" spans="1:9" ht="15.75" thickBot="1">
      <c r="A20" s="16">
        <v>7</v>
      </c>
      <c r="B20" s="79"/>
      <c r="C20" s="63" t="s">
        <v>52</v>
      </c>
      <c r="D20" s="18">
        <v>4</v>
      </c>
      <c r="E20" s="18">
        <v>3113</v>
      </c>
      <c r="F20" s="18">
        <v>2</v>
      </c>
      <c r="G20" s="19">
        <v>3306</v>
      </c>
      <c r="H20" s="19">
        <f t="shared" si="0"/>
        <v>417</v>
      </c>
      <c r="I20" s="21">
        <f t="shared" si="1"/>
        <v>7446</v>
      </c>
    </row>
    <row r="21" spans="1:9" ht="15.75" thickBot="1">
      <c r="A21" s="16">
        <v>8</v>
      </c>
      <c r="B21" s="79"/>
      <c r="C21" s="63" t="s">
        <v>78</v>
      </c>
      <c r="D21" s="18">
        <v>3</v>
      </c>
      <c r="E21" s="18">
        <v>7139</v>
      </c>
      <c r="F21" s="18">
        <v>1</v>
      </c>
      <c r="G21" s="19">
        <v>3306</v>
      </c>
      <c r="H21" s="19">
        <f t="shared" si="0"/>
        <v>417</v>
      </c>
      <c r="I21" s="21">
        <f t="shared" si="1"/>
        <v>3723</v>
      </c>
    </row>
    <row r="22" spans="1:9" ht="15.75" thickBot="1">
      <c r="A22" s="16">
        <v>9</v>
      </c>
      <c r="B22" s="79"/>
      <c r="C22" s="63" t="s">
        <v>79</v>
      </c>
      <c r="D22" s="18">
        <v>3</v>
      </c>
      <c r="E22" s="18">
        <v>7124</v>
      </c>
      <c r="F22" s="18">
        <v>1</v>
      </c>
      <c r="G22" s="19">
        <v>3306</v>
      </c>
      <c r="H22" s="19">
        <f t="shared" si="0"/>
        <v>417</v>
      </c>
      <c r="I22" s="21">
        <f t="shared" si="1"/>
        <v>3723</v>
      </c>
    </row>
    <row r="23" spans="1:9" ht="15.75" thickBot="1">
      <c r="A23" s="16">
        <v>10</v>
      </c>
      <c r="B23" s="79"/>
      <c r="C23" s="63" t="s">
        <v>80</v>
      </c>
      <c r="D23" s="17"/>
      <c r="E23" s="18">
        <v>9162</v>
      </c>
      <c r="F23" s="18">
        <v>7</v>
      </c>
      <c r="G23" s="19">
        <v>2114</v>
      </c>
      <c r="H23" s="19">
        <f t="shared" si="0"/>
        <v>1609</v>
      </c>
      <c r="I23" s="21">
        <f t="shared" si="1"/>
        <v>26061</v>
      </c>
    </row>
    <row r="24" spans="1:9" ht="15.75" thickBot="1">
      <c r="A24" s="16">
        <v>11</v>
      </c>
      <c r="B24" s="80"/>
      <c r="C24" s="63" t="s">
        <v>81</v>
      </c>
      <c r="D24" s="17"/>
      <c r="E24" s="18">
        <v>9333</v>
      </c>
      <c r="F24" s="18">
        <v>1</v>
      </c>
      <c r="G24" s="19">
        <v>2114</v>
      </c>
      <c r="H24" s="19">
        <f t="shared" si="0"/>
        <v>1609</v>
      </c>
      <c r="I24" s="21">
        <f t="shared" si="1"/>
        <v>3723</v>
      </c>
    </row>
    <row r="25" spans="1:9" ht="15.75" thickBot="1">
      <c r="A25" s="28"/>
      <c r="B25" s="29" t="s">
        <v>30</v>
      </c>
      <c r="C25" s="29"/>
      <c r="D25" s="29"/>
      <c r="E25" s="29"/>
      <c r="F25" s="30">
        <v>19.5</v>
      </c>
      <c r="G25" s="36">
        <f>SUM(G14:G24)</f>
        <v>34524</v>
      </c>
      <c r="H25" s="36">
        <f t="shared" ref="H25:I25" si="2">SUM(H14:H24)</f>
        <v>6429</v>
      </c>
      <c r="I25" s="36">
        <f t="shared" si="2"/>
        <v>72598.5</v>
      </c>
    </row>
    <row r="26" spans="1:9" ht="15.75" thickTop="1"/>
    <row r="29" spans="1:9" ht="15.75">
      <c r="A29" s="10"/>
    </row>
    <row r="30" spans="1:9" ht="15.75">
      <c r="A30" s="1"/>
      <c r="B30" s="1" t="s">
        <v>68</v>
      </c>
      <c r="C30" s="35"/>
      <c r="D30" s="59"/>
      <c r="G30" t="s">
        <v>70</v>
      </c>
    </row>
    <row r="31" spans="1:9" ht="15.75">
      <c r="A31" s="1"/>
      <c r="B31" s="10"/>
      <c r="G31" s="34"/>
      <c r="H31" s="34"/>
      <c r="I31" s="34"/>
    </row>
    <row r="32" spans="1:9">
      <c r="F32" s="32" t="s">
        <v>31</v>
      </c>
    </row>
    <row r="33" spans="1:8" ht="15.75">
      <c r="A33" s="10"/>
    </row>
    <row r="34" spans="1:8" ht="15.75">
      <c r="A34" s="69" t="s">
        <v>2</v>
      </c>
      <c r="B34" s="69"/>
      <c r="C34" s="69"/>
      <c r="D34" s="54"/>
    </row>
    <row r="35" spans="1:8" ht="15.75">
      <c r="A35" s="69"/>
      <c r="B35" s="69"/>
      <c r="C35" s="69"/>
      <c r="D35" s="54"/>
    </row>
    <row r="36" spans="1:8" ht="15.75">
      <c r="A36" s="71"/>
      <c r="B36" s="71" t="s">
        <v>32</v>
      </c>
      <c r="G36" s="70" t="s">
        <v>38</v>
      </c>
      <c r="H36" s="70"/>
    </row>
    <row r="37" spans="1:8" ht="22.5">
      <c r="A37" s="71"/>
      <c r="B37" s="71"/>
      <c r="G37" s="33" t="s">
        <v>33</v>
      </c>
    </row>
    <row r="38" spans="1:8" ht="15.75">
      <c r="A38" s="10"/>
      <c r="B38" s="10"/>
      <c r="C38" s="10" t="s">
        <v>34</v>
      </c>
      <c r="D38" s="10"/>
    </row>
    <row r="39" spans="1:8" ht="15.75">
      <c r="A39" s="10"/>
    </row>
    <row r="40" spans="1:8">
      <c r="A40" s="3" t="s">
        <v>35</v>
      </c>
    </row>
  </sheetData>
  <mergeCells count="17">
    <mergeCell ref="A34:C35"/>
    <mergeCell ref="A36:A37"/>
    <mergeCell ref="B36:B37"/>
    <mergeCell ref="G36:H36"/>
    <mergeCell ref="A10:I10"/>
    <mergeCell ref="A11:I11"/>
    <mergeCell ref="B14:B24"/>
    <mergeCell ref="A8:E8"/>
    <mergeCell ref="A2:C2"/>
    <mergeCell ref="F2:I2"/>
    <mergeCell ref="A3:C3"/>
    <mergeCell ref="F3:I3"/>
    <mergeCell ref="F4:I4"/>
    <mergeCell ref="A5:C5"/>
    <mergeCell ref="F5:I5"/>
    <mergeCell ref="A6:C6"/>
    <mergeCell ref="F6:I6"/>
  </mergeCells>
  <pageMargins left="0.7" right="0.7" top="0.75" bottom="0.75" header="0.3" footer="0.3"/>
  <pageSetup paperSize="9" scale="91" orientation="portrait" horizontalDpi="180" verticalDpi="180" r:id="rId1"/>
  <colBreaks count="1" manualBreakCount="1">
    <brk id="9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topLeftCell="A16" zoomScaleSheetLayoutView="100" workbookViewId="0">
      <selection activeCell="E4" sqref="E4:K4"/>
    </sheetView>
  </sheetViews>
  <sheetFormatPr defaultRowHeight="15"/>
  <cols>
    <col min="2" max="2" width="10.28515625" customWidth="1"/>
    <col min="3" max="3" width="17.7109375" customWidth="1"/>
  </cols>
  <sheetData>
    <row r="1" spans="1:12" ht="15.75">
      <c r="I1" s="52"/>
    </row>
    <row r="2" spans="1:12" ht="15.75">
      <c r="A2" s="65" t="s">
        <v>0</v>
      </c>
      <c r="B2" s="65"/>
      <c r="C2" s="65"/>
      <c r="E2" s="64" t="s">
        <v>5</v>
      </c>
      <c r="F2" s="64"/>
      <c r="G2" s="64"/>
      <c r="H2" s="64"/>
      <c r="I2" s="64"/>
      <c r="J2" s="64"/>
      <c r="K2" s="64"/>
    </row>
    <row r="3" spans="1:12">
      <c r="A3" s="66" t="s">
        <v>1</v>
      </c>
      <c r="B3" s="66"/>
      <c r="C3" s="66"/>
      <c r="E3" s="64" t="s">
        <v>65</v>
      </c>
      <c r="F3" s="64"/>
      <c r="G3" s="64"/>
      <c r="H3" s="64"/>
      <c r="I3" s="64"/>
      <c r="J3" s="64"/>
      <c r="K3" s="64"/>
    </row>
    <row r="4" spans="1:12" ht="66" customHeight="1">
      <c r="A4" s="2"/>
      <c r="B4" s="7"/>
      <c r="C4" s="8"/>
      <c r="E4" s="81" t="s">
        <v>67</v>
      </c>
      <c r="F4" s="82"/>
      <c r="G4" s="82"/>
      <c r="H4" s="82"/>
      <c r="I4" s="82"/>
      <c r="J4" s="82"/>
      <c r="K4" s="82"/>
    </row>
    <row r="5" spans="1:12">
      <c r="A5" s="72" t="s">
        <v>2</v>
      </c>
      <c r="B5" s="72"/>
      <c r="C5" s="72"/>
      <c r="E5" s="64" t="s">
        <v>36</v>
      </c>
      <c r="F5" s="64"/>
      <c r="G5" s="64"/>
      <c r="H5" s="64"/>
      <c r="I5" s="64"/>
      <c r="J5" s="64"/>
      <c r="K5" s="64"/>
    </row>
    <row r="6" spans="1:12">
      <c r="A6" s="73" t="s">
        <v>3</v>
      </c>
      <c r="B6" s="73"/>
      <c r="C6" s="73"/>
      <c r="E6" s="64" t="s">
        <v>7</v>
      </c>
      <c r="F6" s="64"/>
      <c r="G6" s="64"/>
      <c r="H6" s="64"/>
      <c r="I6" s="64"/>
      <c r="J6" s="64"/>
      <c r="K6" s="64"/>
    </row>
    <row r="7" spans="1:12" ht="15.75">
      <c r="A7" s="5"/>
      <c r="B7" s="7"/>
      <c r="C7" s="9"/>
    </row>
    <row r="8" spans="1:12">
      <c r="A8" s="73" t="s">
        <v>4</v>
      </c>
      <c r="B8" s="73"/>
      <c r="C8" s="73"/>
      <c r="D8" s="73"/>
    </row>
    <row r="9" spans="1:12" ht="15.75">
      <c r="A9" s="6"/>
      <c r="B9" s="7"/>
      <c r="C9" s="4"/>
    </row>
    <row r="10" spans="1:12" ht="18.75">
      <c r="A10" s="74" t="s">
        <v>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5.75">
      <c r="A11" s="68" t="s">
        <v>66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2" ht="16.5" thickBot="1">
      <c r="A12" s="11"/>
      <c r="B12" s="11"/>
      <c r="C12" s="11"/>
      <c r="D12" s="12" t="s">
        <v>43</v>
      </c>
      <c r="E12" s="11"/>
      <c r="F12" s="11"/>
      <c r="G12" s="50"/>
      <c r="H12" s="51"/>
      <c r="I12" s="50"/>
      <c r="J12" s="11"/>
      <c r="K12" s="11"/>
    </row>
    <row r="13" spans="1:12" ht="65.25" thickTop="1" thickBot="1">
      <c r="A13" s="38" t="s">
        <v>9</v>
      </c>
      <c r="B13" s="39" t="s">
        <v>10</v>
      </c>
      <c r="C13" s="39" t="s">
        <v>11</v>
      </c>
      <c r="D13" s="39" t="s">
        <v>12</v>
      </c>
      <c r="E13" s="39" t="s">
        <v>13</v>
      </c>
      <c r="F13" s="39" t="s">
        <v>14</v>
      </c>
      <c r="G13" s="39" t="s">
        <v>56</v>
      </c>
      <c r="H13" s="39" t="s">
        <v>64</v>
      </c>
      <c r="I13" s="39" t="s">
        <v>54</v>
      </c>
      <c r="J13" s="39" t="s">
        <v>55</v>
      </c>
      <c r="K13" s="39" t="s">
        <v>16</v>
      </c>
      <c r="L13" s="40" t="s">
        <v>42</v>
      </c>
    </row>
    <row r="14" spans="1:12" ht="27" thickTop="1" thickBot="1">
      <c r="A14" s="22">
        <v>1</v>
      </c>
      <c r="B14" s="83" t="s">
        <v>43</v>
      </c>
      <c r="C14" s="25" t="s">
        <v>44</v>
      </c>
      <c r="D14" s="20">
        <v>9161</v>
      </c>
      <c r="E14" s="20">
        <v>1</v>
      </c>
      <c r="F14" s="20">
        <v>3876</v>
      </c>
      <c r="G14" s="20"/>
      <c r="H14" s="20"/>
      <c r="I14" s="20"/>
      <c r="J14" s="20"/>
      <c r="K14" s="20">
        <f t="shared" ref="K14:K26" si="0">(F14+J14)*E14</f>
        <v>3876</v>
      </c>
      <c r="L14" s="42">
        <f>K14*12</f>
        <v>46512</v>
      </c>
    </row>
    <row r="15" spans="1:12" ht="26.25" thickBot="1">
      <c r="A15" s="22">
        <v>2</v>
      </c>
      <c r="B15" s="84"/>
      <c r="C15" s="25" t="s">
        <v>45</v>
      </c>
      <c r="D15" s="20">
        <v>9161</v>
      </c>
      <c r="E15" s="20">
        <v>1</v>
      </c>
      <c r="F15" s="20">
        <v>3700</v>
      </c>
      <c r="G15" s="20"/>
      <c r="H15" s="20"/>
      <c r="I15" s="20"/>
      <c r="J15" s="20">
        <f t="shared" ref="J15:J24" si="1">3723-F15</f>
        <v>23</v>
      </c>
      <c r="K15" s="20">
        <f t="shared" si="0"/>
        <v>3723</v>
      </c>
      <c r="L15" s="42">
        <f t="shared" ref="L15:L28" si="2">K15*12</f>
        <v>44676</v>
      </c>
    </row>
    <row r="16" spans="1:12" ht="26.25" thickBot="1">
      <c r="A16" s="22">
        <v>3</v>
      </c>
      <c r="B16" s="84"/>
      <c r="C16" s="25" t="s">
        <v>46</v>
      </c>
      <c r="D16" s="20">
        <v>9161</v>
      </c>
      <c r="E16" s="20">
        <v>1</v>
      </c>
      <c r="F16" s="20">
        <v>3171</v>
      </c>
      <c r="G16" s="20">
        <v>317</v>
      </c>
      <c r="H16" s="20"/>
      <c r="I16" s="20"/>
      <c r="J16" s="20">
        <v>235</v>
      </c>
      <c r="K16" s="20">
        <f>(F16+J16+G16)*E16</f>
        <v>3723</v>
      </c>
      <c r="L16" s="42">
        <f t="shared" si="2"/>
        <v>44676</v>
      </c>
    </row>
    <row r="17" spans="1:12" ht="26.25" thickBot="1">
      <c r="A17" s="22">
        <v>4</v>
      </c>
      <c r="B17" s="84"/>
      <c r="C17" s="25" t="s">
        <v>46</v>
      </c>
      <c r="D17" s="20">
        <v>9161</v>
      </c>
      <c r="E17" s="20">
        <v>5</v>
      </c>
      <c r="F17" s="20">
        <v>3171</v>
      </c>
      <c r="G17" s="20"/>
      <c r="H17" s="20"/>
      <c r="I17" s="20"/>
      <c r="J17" s="20">
        <f t="shared" si="1"/>
        <v>552</v>
      </c>
      <c r="K17" s="20">
        <f t="shared" si="0"/>
        <v>18615</v>
      </c>
      <c r="L17" s="42">
        <f t="shared" si="2"/>
        <v>223380</v>
      </c>
    </row>
    <row r="18" spans="1:12" ht="15.75" thickBot="1">
      <c r="A18" s="22">
        <v>5</v>
      </c>
      <c r="B18" s="84"/>
      <c r="C18" s="25" t="s">
        <v>47</v>
      </c>
      <c r="D18" s="20">
        <v>9161</v>
      </c>
      <c r="E18" s="20">
        <v>2</v>
      </c>
      <c r="F18" s="20">
        <v>2114</v>
      </c>
      <c r="G18" s="20"/>
      <c r="H18" s="20"/>
      <c r="I18" s="20"/>
      <c r="J18" s="20">
        <f t="shared" si="1"/>
        <v>1609</v>
      </c>
      <c r="K18" s="20">
        <f t="shared" si="0"/>
        <v>7446</v>
      </c>
      <c r="L18" s="42">
        <f t="shared" si="2"/>
        <v>89352</v>
      </c>
    </row>
    <row r="19" spans="1:12" ht="15.75" thickBot="1">
      <c r="A19" s="22">
        <v>6</v>
      </c>
      <c r="B19" s="84"/>
      <c r="C19" s="25" t="s">
        <v>48</v>
      </c>
      <c r="D19" s="20">
        <v>9161</v>
      </c>
      <c r="E19" s="20">
        <v>3</v>
      </c>
      <c r="F19" s="20">
        <v>2114</v>
      </c>
      <c r="G19" s="20"/>
      <c r="H19" s="20"/>
      <c r="I19" s="20"/>
      <c r="J19" s="20">
        <f t="shared" si="1"/>
        <v>1609</v>
      </c>
      <c r="K19" s="20">
        <f t="shared" si="0"/>
        <v>11169</v>
      </c>
      <c r="L19" s="42">
        <f t="shared" si="2"/>
        <v>134028</v>
      </c>
    </row>
    <row r="20" spans="1:12" ht="26.25" thickBot="1">
      <c r="A20" s="22">
        <v>7</v>
      </c>
      <c r="B20" s="84"/>
      <c r="C20" s="25" t="s">
        <v>49</v>
      </c>
      <c r="D20" s="20">
        <v>5143</v>
      </c>
      <c r="E20" s="20">
        <v>3</v>
      </c>
      <c r="F20" s="20">
        <v>2114</v>
      </c>
      <c r="G20" s="20"/>
      <c r="H20" s="20"/>
      <c r="I20" s="20"/>
      <c r="J20" s="20">
        <f t="shared" si="1"/>
        <v>1609</v>
      </c>
      <c r="K20" s="20">
        <f t="shared" si="0"/>
        <v>11169</v>
      </c>
      <c r="L20" s="42">
        <f t="shared" si="2"/>
        <v>134028</v>
      </c>
    </row>
    <row r="21" spans="1:12" ht="15.75" thickBot="1">
      <c r="A21" s="22">
        <v>8</v>
      </c>
      <c r="B21" s="84"/>
      <c r="C21" s="25" t="s">
        <v>57</v>
      </c>
      <c r="D21" s="20">
        <v>8331</v>
      </c>
      <c r="E21" s="20">
        <v>2</v>
      </c>
      <c r="F21" s="20">
        <v>2379</v>
      </c>
      <c r="G21" s="20"/>
      <c r="H21" s="20"/>
      <c r="I21" s="20">
        <v>594.75</v>
      </c>
      <c r="J21" s="20">
        <f>3723-F21-I21</f>
        <v>749.25</v>
      </c>
      <c r="K21" s="20">
        <f>(F21+J21+I21)*E21</f>
        <v>7446</v>
      </c>
      <c r="L21" s="42">
        <f t="shared" si="2"/>
        <v>89352</v>
      </c>
    </row>
    <row r="22" spans="1:12" ht="15.75" thickBot="1">
      <c r="A22" s="22">
        <v>9</v>
      </c>
      <c r="B22" s="84"/>
      <c r="C22" s="25" t="s">
        <v>61</v>
      </c>
      <c r="D22" s="20">
        <v>8322</v>
      </c>
      <c r="E22" s="20">
        <v>0.5</v>
      </c>
      <c r="F22" s="20">
        <v>2379</v>
      </c>
      <c r="G22" s="20"/>
      <c r="H22" s="20"/>
      <c r="I22" s="20">
        <v>594.75</v>
      </c>
      <c r="J22" s="20">
        <f>3723-F22-I22</f>
        <v>749.25</v>
      </c>
      <c r="K22" s="20">
        <f>(F22+J22+I22)*E22</f>
        <v>1861.5</v>
      </c>
      <c r="L22" s="42">
        <f t="shared" si="2"/>
        <v>22338</v>
      </c>
    </row>
    <row r="23" spans="1:12" ht="26.25" thickBot="1">
      <c r="A23" s="22">
        <v>10</v>
      </c>
      <c r="B23" s="84"/>
      <c r="C23" s="25" t="s">
        <v>50</v>
      </c>
      <c r="D23" s="20">
        <v>6113</v>
      </c>
      <c r="E23" s="20">
        <v>3</v>
      </c>
      <c r="F23" s="20">
        <v>2114</v>
      </c>
      <c r="G23" s="20"/>
      <c r="H23" s="20"/>
      <c r="I23" s="20"/>
      <c r="J23" s="20">
        <f t="shared" si="1"/>
        <v>1609</v>
      </c>
      <c r="K23" s="20">
        <f t="shared" si="0"/>
        <v>11169</v>
      </c>
      <c r="L23" s="42">
        <f>K23*12</f>
        <v>134028</v>
      </c>
    </row>
    <row r="24" spans="1:12" ht="15.75" thickBot="1">
      <c r="A24" s="22">
        <v>11</v>
      </c>
      <c r="B24" s="84"/>
      <c r="C24" s="25" t="s">
        <v>51</v>
      </c>
      <c r="D24" s="20">
        <v>9161</v>
      </c>
      <c r="E24" s="20">
        <v>1</v>
      </c>
      <c r="F24" s="20">
        <v>2114</v>
      </c>
      <c r="G24" s="20"/>
      <c r="H24" s="20"/>
      <c r="I24" s="20"/>
      <c r="J24" s="20">
        <f t="shared" si="1"/>
        <v>1609</v>
      </c>
      <c r="K24" s="20">
        <f t="shared" si="0"/>
        <v>3723</v>
      </c>
      <c r="L24" s="42">
        <f t="shared" si="2"/>
        <v>44676</v>
      </c>
    </row>
    <row r="25" spans="1:12" ht="15.75" thickBot="1">
      <c r="A25" s="22">
        <v>12</v>
      </c>
      <c r="B25" s="84"/>
      <c r="C25" s="25" t="s">
        <v>24</v>
      </c>
      <c r="D25" s="20">
        <v>3433</v>
      </c>
      <c r="E25" s="20">
        <v>0.5</v>
      </c>
      <c r="F25" s="20">
        <v>3876</v>
      </c>
      <c r="G25" s="20"/>
      <c r="H25" s="20"/>
      <c r="I25" s="20"/>
      <c r="J25" s="20"/>
      <c r="K25" s="20">
        <f t="shared" si="0"/>
        <v>1938</v>
      </c>
      <c r="L25" s="42">
        <f t="shared" si="2"/>
        <v>23256</v>
      </c>
    </row>
    <row r="26" spans="1:12" ht="15.75" thickBot="1">
      <c r="A26" s="22">
        <v>13</v>
      </c>
      <c r="B26" s="84"/>
      <c r="C26" s="25" t="s">
        <v>52</v>
      </c>
      <c r="D26" s="20">
        <v>3113</v>
      </c>
      <c r="E26" s="20">
        <v>2</v>
      </c>
      <c r="F26" s="20">
        <v>3758</v>
      </c>
      <c r="G26" s="20"/>
      <c r="H26" s="20"/>
      <c r="I26" s="20"/>
      <c r="J26" s="20"/>
      <c r="K26" s="20">
        <f t="shared" si="0"/>
        <v>7516</v>
      </c>
      <c r="L26" s="42">
        <f t="shared" si="2"/>
        <v>90192</v>
      </c>
    </row>
    <row r="27" spans="1:12" ht="26.25" thickBot="1">
      <c r="A27" s="22">
        <v>14</v>
      </c>
      <c r="B27" s="84"/>
      <c r="C27" s="25" t="s">
        <v>58</v>
      </c>
      <c r="D27" s="20">
        <v>8332</v>
      </c>
      <c r="E27" s="20">
        <v>1</v>
      </c>
      <c r="F27" s="20">
        <v>2379</v>
      </c>
      <c r="G27" s="20"/>
      <c r="H27" s="20"/>
      <c r="I27" s="20">
        <v>594.75</v>
      </c>
      <c r="J27" s="20">
        <v>749.25</v>
      </c>
      <c r="K27" s="20">
        <f>(F27+J27+I27)*E27</f>
        <v>3723</v>
      </c>
      <c r="L27" s="42">
        <f t="shared" si="2"/>
        <v>44676</v>
      </c>
    </row>
    <row r="28" spans="1:12" ht="48" customHeight="1" thickBot="1">
      <c r="A28" s="22">
        <v>15</v>
      </c>
      <c r="B28" s="84"/>
      <c r="C28" s="25" t="s">
        <v>60</v>
      </c>
      <c r="D28" s="20">
        <v>9161</v>
      </c>
      <c r="E28" s="20">
        <v>1</v>
      </c>
      <c r="F28" s="20">
        <v>2379</v>
      </c>
      <c r="G28" s="20"/>
      <c r="H28" s="20"/>
      <c r="I28" s="20">
        <v>594.75</v>
      </c>
      <c r="J28" s="20">
        <v>749.25</v>
      </c>
      <c r="K28" s="20">
        <f>(F28+J28+I28)*E28</f>
        <v>3723</v>
      </c>
      <c r="L28" s="42">
        <f t="shared" si="2"/>
        <v>44676</v>
      </c>
    </row>
    <row r="29" spans="1:12" ht="26.25" thickBot="1">
      <c r="A29" s="22"/>
      <c r="B29" s="84"/>
      <c r="C29" s="25" t="s">
        <v>59</v>
      </c>
      <c r="D29" s="20">
        <v>8332</v>
      </c>
      <c r="E29" s="20">
        <v>1</v>
      </c>
      <c r="F29" s="20">
        <v>2379</v>
      </c>
      <c r="G29" s="20"/>
      <c r="H29" s="20"/>
      <c r="I29" s="20">
        <v>594.75</v>
      </c>
      <c r="J29" s="20">
        <v>749.25</v>
      </c>
      <c r="K29" s="20">
        <f>(F29+J29+I29)*E29</f>
        <v>3723</v>
      </c>
      <c r="L29" s="42">
        <f t="shared" ref="L29" si="3">K29*12</f>
        <v>44676</v>
      </c>
    </row>
    <row r="30" spans="1:12" ht="15.75" thickBot="1">
      <c r="A30" s="22"/>
      <c r="B30" s="84"/>
      <c r="C30" s="25" t="s">
        <v>62</v>
      </c>
      <c r="D30" s="20">
        <v>9152</v>
      </c>
      <c r="E30" s="20">
        <v>4</v>
      </c>
      <c r="F30" s="20">
        <v>2290</v>
      </c>
      <c r="G30" s="20"/>
      <c r="H30" s="20">
        <v>167</v>
      </c>
      <c r="I30" s="20"/>
      <c r="J30" s="20">
        <f>3723-F30</f>
        <v>1433</v>
      </c>
      <c r="K30" s="20">
        <v>15560</v>
      </c>
      <c r="L30" s="42">
        <v>186720</v>
      </c>
    </row>
    <row r="31" spans="1:12" ht="15.75" thickBot="1">
      <c r="A31" s="22">
        <v>16</v>
      </c>
      <c r="B31" s="85"/>
      <c r="C31" s="25" t="s">
        <v>63</v>
      </c>
      <c r="D31" s="20">
        <v>3119</v>
      </c>
      <c r="E31" s="20">
        <v>1</v>
      </c>
      <c r="F31" s="20">
        <v>3171</v>
      </c>
      <c r="G31" s="20"/>
      <c r="H31" s="20"/>
      <c r="I31" s="20"/>
      <c r="J31" s="20">
        <f>K31-F31</f>
        <v>552</v>
      </c>
      <c r="K31" s="20">
        <v>3723</v>
      </c>
      <c r="L31" s="42">
        <f>K31*12</f>
        <v>44676</v>
      </c>
    </row>
    <row r="32" spans="1:12">
      <c r="A32" s="46"/>
      <c r="B32" s="41"/>
      <c r="C32" s="47"/>
      <c r="D32" s="48"/>
      <c r="E32" s="48"/>
      <c r="F32" s="48"/>
      <c r="G32" s="48"/>
      <c r="H32" s="48"/>
      <c r="I32" s="48"/>
      <c r="J32" s="48"/>
      <c r="K32" s="48"/>
      <c r="L32" s="49"/>
    </row>
    <row r="33" spans="1:12">
      <c r="A33" s="46"/>
      <c r="B33" s="41"/>
      <c r="C33" s="47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.75" thickBot="1">
      <c r="A34" s="43"/>
      <c r="B34" s="44" t="s">
        <v>30</v>
      </c>
      <c r="C34" s="44"/>
      <c r="D34" s="44"/>
      <c r="E34" s="45">
        <f>SUM(E14:E33)</f>
        <v>33</v>
      </c>
      <c r="F34" s="45">
        <f t="shared" ref="F34:K34" si="4">SUM(F14:F33)</f>
        <v>49478</v>
      </c>
      <c r="G34" s="45">
        <f t="shared" si="4"/>
        <v>317</v>
      </c>
      <c r="H34" s="45"/>
      <c r="I34" s="45">
        <f t="shared" si="4"/>
        <v>2973.75</v>
      </c>
      <c r="J34" s="45">
        <f t="shared" si="4"/>
        <v>14586.25</v>
      </c>
      <c r="K34" s="45">
        <f t="shared" si="4"/>
        <v>123826.5</v>
      </c>
      <c r="L34" s="45">
        <f>SUM(L14:L33)</f>
        <v>1485918</v>
      </c>
    </row>
    <row r="35" spans="1:12" ht="15.75" thickTop="1"/>
    <row r="37" spans="1:12" ht="15.75">
      <c r="B37" s="1"/>
      <c r="C37" s="1" t="s">
        <v>26</v>
      </c>
      <c r="D37" s="35"/>
      <c r="J37" t="s">
        <v>37</v>
      </c>
    </row>
    <row r="38" spans="1:12" ht="15.75">
      <c r="B38" s="1"/>
      <c r="C38" s="10"/>
      <c r="J38" s="34"/>
      <c r="K38" s="34"/>
    </row>
    <row r="39" spans="1:12">
      <c r="F39" s="32" t="s">
        <v>31</v>
      </c>
      <c r="G39" s="32"/>
      <c r="H39" s="32"/>
      <c r="I39" s="32"/>
    </row>
    <row r="40" spans="1:12" ht="15.75">
      <c r="B40" s="10"/>
    </row>
    <row r="41" spans="1:12">
      <c r="B41" s="69" t="s">
        <v>2</v>
      </c>
      <c r="C41" s="69"/>
      <c r="D41" s="69"/>
    </row>
    <row r="42" spans="1:12">
      <c r="B42" s="69"/>
      <c r="C42" s="69"/>
      <c r="D42" s="69"/>
    </row>
    <row r="43" spans="1:12" ht="15.75">
      <c r="B43" s="71"/>
      <c r="C43" s="71" t="s">
        <v>32</v>
      </c>
      <c r="J43" s="70" t="s">
        <v>38</v>
      </c>
      <c r="K43" s="70"/>
    </row>
    <row r="44" spans="1:12" ht="22.5">
      <c r="B44" s="71"/>
      <c r="C44" s="71"/>
      <c r="J44" s="33" t="s">
        <v>33</v>
      </c>
    </row>
  </sheetData>
  <mergeCells count="17">
    <mergeCell ref="B41:D42"/>
    <mergeCell ref="B43:B44"/>
    <mergeCell ref="C43:C44"/>
    <mergeCell ref="J43:K43"/>
    <mergeCell ref="A8:D8"/>
    <mergeCell ref="A10:K10"/>
    <mergeCell ref="A11:K11"/>
    <mergeCell ref="B14:B31"/>
    <mergeCell ref="A5:C5"/>
    <mergeCell ref="E5:K5"/>
    <mergeCell ref="A6:C6"/>
    <mergeCell ref="E6:K6"/>
    <mergeCell ref="A2:C2"/>
    <mergeCell ref="E2:K2"/>
    <mergeCell ref="A3:C3"/>
    <mergeCell ref="E3:K3"/>
    <mergeCell ref="E4:K4"/>
  </mergeCells>
  <pageMargins left="0.7" right="0.7" top="0.75" bottom="0.75" header="0.3" footer="0.3"/>
  <pageSetup paperSize="9" scale="7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АУП</vt:lpstr>
      <vt:lpstr>Ж.О.</vt:lpstr>
      <vt:lpstr>благоустройство</vt:lpstr>
      <vt:lpstr>Лист1</vt:lpstr>
      <vt:lpstr>Ж.О.!Область_печати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2018-03-07T06:14:15Z</dcterms:modified>
</cp:coreProperties>
</file>